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IF 2\4) Información Adicional  Disciplina Financiera\"/>
    </mc:Choice>
  </mc:AlternateContent>
  <xr:revisionPtr revIDLastSave="0" documentId="8_{99CD2F75-9472-4566-9C22-6BF6CC114217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2'!$A$1:$H$45</definedName>
    <definedName name="_xlnm.Print_Area" localSheetId="7">'Formato 3'!$A$3:$K$21</definedName>
    <definedName name="_xlnm.Print_Area" localSheetId="9">'Formato 4'!$A:$D</definedName>
    <definedName name="_xlnm.Print_Area" localSheetId="11">'Formato 5'!$A$1:$G$76</definedName>
    <definedName name="_xlnm.Print_Area" localSheetId="13">'Formato 6 a)'!$A:$G</definedName>
    <definedName name="_xlnm.Print_Area" localSheetId="15">'Formato 6 b)'!$A:$G</definedName>
    <definedName name="_xlnm.Print_Area" localSheetId="17">'Formato 6 c)'!$A:$G</definedName>
    <definedName name="_xlnm.Print_Area" localSheetId="19">'Formato 6 d)'!$A:$G</definedName>
    <definedName name="_xlnm.Print_Area" localSheetId="21">'Formato 7 a)'!$A:$G</definedName>
    <definedName name="_xlnm.Print_Area" localSheetId="23">'Formato 7 b)'!$A:$G</definedName>
    <definedName name="_xlnm.Print_Area" localSheetId="25">'Formato 7 c)'!$A$3:$G$1048576</definedName>
    <definedName name="_xlnm.Print_Area" localSheetId="27">'Formato 7 d)'!$A:$G</definedName>
    <definedName name="_xlnm.Print_Area" localSheetId="29">'Formato 8'!$A:$F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8" l="1"/>
  <c r="D10" i="8"/>
  <c r="E10" i="8"/>
  <c r="F10" i="8"/>
  <c r="G35" i="5"/>
  <c r="C38" i="6" l="1"/>
  <c r="B60" i="1" l="1"/>
  <c r="C54" i="1"/>
  <c r="C52" i="1"/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2" i="6" s="1"/>
  <c r="U55" i="24" s="1"/>
  <c r="G64" i="6"/>
  <c r="G65" i="6"/>
  <c r="G66" i="6"/>
  <c r="G67" i="6"/>
  <c r="G69" i="6"/>
  <c r="G70" i="6"/>
  <c r="B62" i="6"/>
  <c r="B8" i="10"/>
  <c r="C6" i="23"/>
  <c r="C7" i="23" s="1"/>
  <c r="B9" i="1"/>
  <c r="H25" i="23"/>
  <c r="F5" i="13" s="1"/>
  <c r="G25" i="23"/>
  <c r="E5" i="13" s="1"/>
  <c r="F25" i="23"/>
  <c r="D5" i="12" s="1"/>
  <c r="E25" i="23"/>
  <c r="C5" i="13" s="1"/>
  <c r="D25" i="23"/>
  <c r="B5" i="13" s="1"/>
  <c r="G30" i="9"/>
  <c r="U22" i="27" s="1"/>
  <c r="G31" i="9"/>
  <c r="G29" i="9"/>
  <c r="G28" i="9" s="1"/>
  <c r="G26" i="9"/>
  <c r="G27" i="9"/>
  <c r="U19" i="27" s="1"/>
  <c r="G25" i="9"/>
  <c r="G23" i="9"/>
  <c r="U15" i="27" s="1"/>
  <c r="G22" i="9"/>
  <c r="G19" i="9"/>
  <c r="G18" i="9"/>
  <c r="G17" i="9"/>
  <c r="G14" i="9"/>
  <c r="G15" i="9"/>
  <c r="G13" i="9"/>
  <c r="G11" i="9"/>
  <c r="G10" i="9"/>
  <c r="U3" i="27" s="1"/>
  <c r="G73" i="8"/>
  <c r="U65" i="26" s="1"/>
  <c r="G74" i="8"/>
  <c r="U66" i="26" s="1"/>
  <c r="G75" i="8"/>
  <c r="U67" i="26" s="1"/>
  <c r="G72" i="8"/>
  <c r="G71" i="8" s="1"/>
  <c r="U63" i="26" s="1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U46" i="26" s="1"/>
  <c r="G46" i="8"/>
  <c r="U38" i="26" s="1"/>
  <c r="G47" i="8"/>
  <c r="U39" i="26" s="1"/>
  <c r="G48" i="8"/>
  <c r="G49" i="8"/>
  <c r="U41" i="26" s="1"/>
  <c r="G50" i="8"/>
  <c r="G51" i="8"/>
  <c r="G52" i="8"/>
  <c r="G45" i="8"/>
  <c r="G39" i="8"/>
  <c r="G40" i="8"/>
  <c r="U33" i="26" s="1"/>
  <c r="G41" i="8"/>
  <c r="G38" i="8"/>
  <c r="U31" i="26" s="1"/>
  <c r="G11" i="8"/>
  <c r="G12" i="8"/>
  <c r="U6" i="26"/>
  <c r="G14" i="8"/>
  <c r="U8" i="26"/>
  <c r="G16" i="8"/>
  <c r="G17" i="8"/>
  <c r="G18" i="8"/>
  <c r="U11" i="26" s="1"/>
  <c r="G20" i="8"/>
  <c r="U14" i="26"/>
  <c r="U15" i="26"/>
  <c r="G23" i="8"/>
  <c r="U16" i="26" s="1"/>
  <c r="G24" i="8"/>
  <c r="U17" i="26" s="1"/>
  <c r="U18" i="26"/>
  <c r="G26" i="8"/>
  <c r="G28" i="8"/>
  <c r="G27" i="8" s="1"/>
  <c r="U20" i="26" s="1"/>
  <c r="G29" i="8"/>
  <c r="G30" i="8"/>
  <c r="G31" i="8"/>
  <c r="G32" i="8"/>
  <c r="G33" i="8"/>
  <c r="G34" i="8"/>
  <c r="G35" i="8"/>
  <c r="G36" i="8"/>
  <c r="G37" i="8"/>
  <c r="G21" i="7"/>
  <c r="G22" i="7"/>
  <c r="G19" i="7" s="1"/>
  <c r="G23" i="7"/>
  <c r="G24" i="7"/>
  <c r="G25" i="7"/>
  <c r="G26" i="7"/>
  <c r="G27" i="7"/>
  <c r="G20" i="7"/>
  <c r="G12" i="7"/>
  <c r="G13" i="7"/>
  <c r="G14" i="7"/>
  <c r="G15" i="7"/>
  <c r="G16" i="7"/>
  <c r="G17" i="7"/>
  <c r="B10" i="6"/>
  <c r="B18" i="6"/>
  <c r="B28" i="6"/>
  <c r="P21" i="24" s="1"/>
  <c r="B38" i="6"/>
  <c r="P31" i="24" s="1"/>
  <c r="B48" i="6"/>
  <c r="B58" i="6"/>
  <c r="B71" i="6"/>
  <c r="P64" i="24" s="1"/>
  <c r="B75" i="6"/>
  <c r="P68" i="24" s="1"/>
  <c r="G152" i="6"/>
  <c r="U144" i="24" s="1"/>
  <c r="G153" i="6"/>
  <c r="G154" i="6"/>
  <c r="U146" i="24" s="1"/>
  <c r="G155" i="6"/>
  <c r="U147" i="24" s="1"/>
  <c r="G156" i="6"/>
  <c r="G157" i="6"/>
  <c r="G151" i="6"/>
  <c r="G148" i="6"/>
  <c r="G149" i="6"/>
  <c r="G147" i="6"/>
  <c r="G143" i="6"/>
  <c r="G135" i="6"/>
  <c r="G136" i="6"/>
  <c r="U128" i="24" s="1"/>
  <c r="G134" i="6"/>
  <c r="G125" i="6"/>
  <c r="G126" i="6"/>
  <c r="G127" i="6"/>
  <c r="G128" i="6"/>
  <c r="G129" i="6"/>
  <c r="G130" i="6"/>
  <c r="U122" i="24" s="1"/>
  <c r="G131" i="6"/>
  <c r="U123" i="24" s="1"/>
  <c r="G132" i="6"/>
  <c r="U124" i="24" s="1"/>
  <c r="G124" i="6"/>
  <c r="U116" i="24" s="1"/>
  <c r="G115" i="6"/>
  <c r="U107" i="24" s="1"/>
  <c r="G116" i="6"/>
  <c r="G117" i="6"/>
  <c r="G118" i="6"/>
  <c r="G119" i="6"/>
  <c r="G120" i="6"/>
  <c r="G121" i="6"/>
  <c r="G122" i="6"/>
  <c r="G114" i="6"/>
  <c r="G105" i="6"/>
  <c r="U97" i="24" s="1"/>
  <c r="G106" i="6"/>
  <c r="G107" i="6"/>
  <c r="U99" i="24" s="1"/>
  <c r="G108" i="6"/>
  <c r="G109" i="6"/>
  <c r="U101" i="24" s="1"/>
  <c r="G110" i="6"/>
  <c r="G111" i="6"/>
  <c r="U103" i="24" s="1"/>
  <c r="G112" i="6"/>
  <c r="G104" i="6"/>
  <c r="G103" i="6" s="1"/>
  <c r="U95" i="24" s="1"/>
  <c r="G95" i="6"/>
  <c r="U87" i="24" s="1"/>
  <c r="G96" i="6"/>
  <c r="U88" i="24" s="1"/>
  <c r="G97" i="6"/>
  <c r="G93" i="6" s="1"/>
  <c r="U85" i="24" s="1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U72" i="24" s="1"/>
  <c r="G80" i="6"/>
  <c r="G81" i="6"/>
  <c r="U74" i="24" s="1"/>
  <c r="G82" i="6"/>
  <c r="U75" i="24" s="1"/>
  <c r="G76" i="6"/>
  <c r="U69" i="24" s="1"/>
  <c r="G73" i="6"/>
  <c r="G72" i="6"/>
  <c r="G71" i="6" s="1"/>
  <c r="U64" i="24" s="1"/>
  <c r="G68" i="6"/>
  <c r="G60" i="6"/>
  <c r="G61" i="6"/>
  <c r="G59" i="6"/>
  <c r="U43" i="24"/>
  <c r="G51" i="6"/>
  <c r="G52" i="6"/>
  <c r="G53" i="6"/>
  <c r="G54" i="6"/>
  <c r="G55" i="6"/>
  <c r="G56" i="6"/>
  <c r="G57" i="6"/>
  <c r="G49" i="6"/>
  <c r="U42" i="24" s="1"/>
  <c r="G40" i="6"/>
  <c r="U33" i="24" s="1"/>
  <c r="G41" i="6"/>
  <c r="U34" i="24" s="1"/>
  <c r="G42" i="6"/>
  <c r="U35" i="24" s="1"/>
  <c r="G43" i="6"/>
  <c r="U36" i="24" s="1"/>
  <c r="G44" i="6"/>
  <c r="G45" i="6"/>
  <c r="U38" i="24" s="1"/>
  <c r="G46" i="6"/>
  <c r="G47" i="6"/>
  <c r="U40" i="24" s="1"/>
  <c r="G39" i="6"/>
  <c r="G30" i="6"/>
  <c r="G31" i="6"/>
  <c r="U25" i="24"/>
  <c r="U28" i="24"/>
  <c r="G36" i="6"/>
  <c r="U29" i="24" s="1"/>
  <c r="U22" i="24"/>
  <c r="U13" i="24"/>
  <c r="G21" i="6"/>
  <c r="U15" i="24"/>
  <c r="U17" i="24"/>
  <c r="U18" i="24"/>
  <c r="G26" i="6"/>
  <c r="U19" i="24" s="1"/>
  <c r="U20" i="24"/>
  <c r="U12" i="24"/>
  <c r="U4" i="24"/>
  <c r="B7" i="13"/>
  <c r="U5" i="24"/>
  <c r="G14" i="6"/>
  <c r="G16" i="6"/>
  <c r="G17" i="6"/>
  <c r="G9" i="5"/>
  <c r="G10" i="5"/>
  <c r="G11" i="5"/>
  <c r="G12" i="5"/>
  <c r="G13" i="5"/>
  <c r="G14" i="5"/>
  <c r="U9" i="20"/>
  <c r="G17" i="5"/>
  <c r="G18" i="5"/>
  <c r="G19" i="5"/>
  <c r="G20" i="5"/>
  <c r="U14" i="20" s="1"/>
  <c r="G21" i="5"/>
  <c r="U15" i="20" s="1"/>
  <c r="G22" i="5"/>
  <c r="U16" i="20" s="1"/>
  <c r="G23" i="5"/>
  <c r="U17" i="20" s="1"/>
  <c r="G24" i="5"/>
  <c r="U18" i="20" s="1"/>
  <c r="G25" i="5"/>
  <c r="G26" i="5"/>
  <c r="G27" i="5"/>
  <c r="G29" i="5"/>
  <c r="G28" i="5" s="1"/>
  <c r="U22" i="20" s="1"/>
  <c r="G30" i="5"/>
  <c r="U24" i="20" s="1"/>
  <c r="G31" i="5"/>
  <c r="G32" i="5"/>
  <c r="U26" i="20" s="1"/>
  <c r="G33" i="5"/>
  <c r="U28" i="20"/>
  <c r="G36" i="5"/>
  <c r="U29" i="20" s="1"/>
  <c r="G38" i="5"/>
  <c r="G39" i="5"/>
  <c r="G37" i="5" s="1"/>
  <c r="U31" i="20" s="1"/>
  <c r="F20" i="23"/>
  <c r="B6" i="2" s="1"/>
  <c r="E20" i="23"/>
  <c r="F6" i="1" s="1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P12" i="31"/>
  <c r="C18" i="13"/>
  <c r="Q12" i="31" s="1"/>
  <c r="D18" i="13"/>
  <c r="R12" i="31" s="1"/>
  <c r="E18" i="13"/>
  <c r="S12" i="31" s="1"/>
  <c r="F18" i="13"/>
  <c r="T12" i="31" s="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S2" i="31" s="1"/>
  <c r="E29" i="13"/>
  <c r="S22" i="31"/>
  <c r="F7" i="13"/>
  <c r="T2" i="31" s="1"/>
  <c r="G7" i="13"/>
  <c r="U2" i="31" s="1"/>
  <c r="G29" i="13"/>
  <c r="U22" i="31" s="1"/>
  <c r="Q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T2" i="30" s="1"/>
  <c r="F31" i="12"/>
  <c r="T23" i="30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Q2" i="30"/>
  <c r="R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D30" i="11" s="1"/>
  <c r="R22" i="29" s="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E8" i="11"/>
  <c r="E30" i="11" s="1"/>
  <c r="S22" i="29" s="1"/>
  <c r="F8" i="11"/>
  <c r="T2" i="29" s="1"/>
  <c r="F30" i="11"/>
  <c r="T22" i="29"/>
  <c r="G8" i="11"/>
  <c r="G30" i="11" s="1"/>
  <c r="U22" i="29" s="1"/>
  <c r="Q2" i="29"/>
  <c r="R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C9" i="9"/>
  <c r="Q2" i="27" s="1"/>
  <c r="D12" i="9"/>
  <c r="R5" i="27" s="1"/>
  <c r="D16" i="9"/>
  <c r="E12" i="9"/>
  <c r="E16" i="9"/>
  <c r="F12" i="9"/>
  <c r="F16" i="9"/>
  <c r="G12" i="9"/>
  <c r="G16" i="9"/>
  <c r="Q3" i="27"/>
  <c r="R3" i="27"/>
  <c r="S3" i="27"/>
  <c r="T3" i="27"/>
  <c r="Q4" i="27"/>
  <c r="R4" i="27"/>
  <c r="S4" i="27"/>
  <c r="T4" i="27"/>
  <c r="U4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S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C21" i="9"/>
  <c r="Q13" i="27" s="1"/>
  <c r="D24" i="9"/>
  <c r="R16" i="27" s="1"/>
  <c r="D28" i="9"/>
  <c r="D21" i="9" s="1"/>
  <c r="R13" i="27" s="1"/>
  <c r="E24" i="9"/>
  <c r="S16" i="27" s="1"/>
  <c r="E28" i="9"/>
  <c r="F24" i="9"/>
  <c r="F28" i="9"/>
  <c r="F21" i="9" s="1"/>
  <c r="T13" i="27" s="1"/>
  <c r="G24" i="9"/>
  <c r="Q14" i="27"/>
  <c r="R14" i="27"/>
  <c r="S14" i="27"/>
  <c r="T14" i="27"/>
  <c r="U14" i="27"/>
  <c r="Q15" i="27"/>
  <c r="R15" i="27"/>
  <c r="S15" i="27"/>
  <c r="T15" i="27"/>
  <c r="Q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B9" i="9" s="1"/>
  <c r="P9" i="27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9" i="8"/>
  <c r="C27" i="8"/>
  <c r="Q20" i="26" s="1"/>
  <c r="C37" i="8"/>
  <c r="Q30" i="26" s="1"/>
  <c r="R3" i="26"/>
  <c r="D19" i="8"/>
  <c r="D27" i="8"/>
  <c r="D37" i="8"/>
  <c r="S3" i="26"/>
  <c r="E19" i="8"/>
  <c r="E27" i="8"/>
  <c r="S20" i="26" s="1"/>
  <c r="E37" i="8"/>
  <c r="T3" i="26"/>
  <c r="F19" i="8"/>
  <c r="T12" i="26" s="1"/>
  <c r="F27" i="8"/>
  <c r="T20" i="26" s="1"/>
  <c r="F37" i="8"/>
  <c r="Q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U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43" i="8" s="1"/>
  <c r="Q35" i="26" s="1"/>
  <c r="C53" i="8"/>
  <c r="Q45" i="26" s="1"/>
  <c r="C61" i="8"/>
  <c r="C71" i="8"/>
  <c r="D44" i="8"/>
  <c r="D53" i="8"/>
  <c r="R45" i="26" s="1"/>
  <c r="D61" i="8"/>
  <c r="D71" i="8"/>
  <c r="E44" i="8"/>
  <c r="E53" i="8"/>
  <c r="E61" i="8"/>
  <c r="E71" i="8"/>
  <c r="E43" i="8" s="1"/>
  <c r="S35" i="26" s="1"/>
  <c r="F44" i="8"/>
  <c r="F53" i="8"/>
  <c r="F61" i="8"/>
  <c r="F71" i="8"/>
  <c r="T63" i="26" s="1"/>
  <c r="G61" i="8"/>
  <c r="U53" i="26" s="1"/>
  <c r="R36" i="26"/>
  <c r="S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S45" i="26"/>
  <c r="T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B53" i="8"/>
  <c r="P45" i="26" s="1"/>
  <c r="B61" i="8"/>
  <c r="B71" i="8"/>
  <c r="P63" i="26" s="1"/>
  <c r="B43" i="8"/>
  <c r="P35" i="26" s="1"/>
  <c r="B10" i="8"/>
  <c r="P3" i="26" s="1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E9" i="7"/>
  <c r="S2" i="25" s="1"/>
  <c r="E19" i="7"/>
  <c r="D9" i="7"/>
  <c r="R2" i="25" s="1"/>
  <c r="D19" i="7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C93" i="6"/>
  <c r="C103" i="6"/>
  <c r="C113" i="6"/>
  <c r="C123" i="6"/>
  <c r="Q115" i="24" s="1"/>
  <c r="C133" i="6"/>
  <c r="Q125" i="24" s="1"/>
  <c r="C146" i="6"/>
  <c r="C150" i="6"/>
  <c r="D85" i="6"/>
  <c r="R77" i="24" s="1"/>
  <c r="D93" i="6"/>
  <c r="R85" i="24" s="1"/>
  <c r="D103" i="6"/>
  <c r="R95" i="24" s="1"/>
  <c r="D113" i="6"/>
  <c r="D123" i="6"/>
  <c r="R115" i="24" s="1"/>
  <c r="D133" i="6"/>
  <c r="R125" i="24" s="1"/>
  <c r="D146" i="6"/>
  <c r="R138" i="24" s="1"/>
  <c r="D150" i="6"/>
  <c r="E85" i="6"/>
  <c r="E93" i="6"/>
  <c r="E103" i="6"/>
  <c r="S95" i="24" s="1"/>
  <c r="E113" i="6"/>
  <c r="E123" i="6"/>
  <c r="E133" i="6"/>
  <c r="E146" i="6"/>
  <c r="S138" i="24" s="1"/>
  <c r="E150" i="6"/>
  <c r="F85" i="6"/>
  <c r="T77" i="24" s="1"/>
  <c r="F93" i="6"/>
  <c r="T85" i="24" s="1"/>
  <c r="F103" i="6"/>
  <c r="F113" i="6"/>
  <c r="F123" i="6"/>
  <c r="T115" i="24" s="1"/>
  <c r="F133" i="6"/>
  <c r="F146" i="6"/>
  <c r="F150" i="6"/>
  <c r="T142" i="24" s="1"/>
  <c r="G85" i="6"/>
  <c r="U77" i="24" s="1"/>
  <c r="G113" i="6"/>
  <c r="G146" i="6"/>
  <c r="U138" i="24" s="1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S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T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48" i="6"/>
  <c r="Q41" i="24" s="1"/>
  <c r="C58" i="6"/>
  <c r="Q51" i="24" s="1"/>
  <c r="C71" i="6"/>
  <c r="Q64" i="24" s="1"/>
  <c r="C75" i="6"/>
  <c r="Q68" i="24" s="1"/>
  <c r="D10" i="6"/>
  <c r="R3" i="24" s="1"/>
  <c r="D18" i="6"/>
  <c r="D28" i="6"/>
  <c r="R21" i="24" s="1"/>
  <c r="D38" i="6"/>
  <c r="R31" i="24" s="1"/>
  <c r="D48" i="6"/>
  <c r="R41" i="24" s="1"/>
  <c r="D58" i="6"/>
  <c r="D71" i="6"/>
  <c r="D75" i="6"/>
  <c r="E10" i="6"/>
  <c r="S3" i="24" s="1"/>
  <c r="E18" i="6"/>
  <c r="E28" i="6"/>
  <c r="S21" i="24" s="1"/>
  <c r="E38" i="6"/>
  <c r="S31" i="24" s="1"/>
  <c r="E48" i="6"/>
  <c r="S41" i="24" s="1"/>
  <c r="E58" i="6"/>
  <c r="E71" i="6"/>
  <c r="E75" i="6"/>
  <c r="F10" i="6"/>
  <c r="T3" i="24" s="1"/>
  <c r="F18" i="6"/>
  <c r="F28" i="6"/>
  <c r="T21" i="24" s="1"/>
  <c r="F38" i="6"/>
  <c r="T31" i="24" s="1"/>
  <c r="F48" i="6"/>
  <c r="T41" i="24" s="1"/>
  <c r="F58" i="6"/>
  <c r="T51" i="24" s="1"/>
  <c r="F71" i="6"/>
  <c r="T64" i="24" s="1"/>
  <c r="F75" i="6"/>
  <c r="B85" i="6"/>
  <c r="B93" i="6"/>
  <c r="B103" i="6"/>
  <c r="B113" i="6"/>
  <c r="P105" i="24" s="1"/>
  <c r="B12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R68" i="24"/>
  <c r="S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1" i="20"/>
  <c r="U12" i="20"/>
  <c r="U13" i="20"/>
  <c r="U19" i="20"/>
  <c r="U20" i="20"/>
  <c r="U21" i="20"/>
  <c r="U23" i="20"/>
  <c r="U25" i="20"/>
  <c r="U27" i="20"/>
  <c r="U32" i="20"/>
  <c r="U33" i="20"/>
  <c r="G46" i="5"/>
  <c r="G47" i="5"/>
  <c r="G48" i="5"/>
  <c r="G49" i="5"/>
  <c r="G50" i="5"/>
  <c r="G51" i="5"/>
  <c r="G52" i="5"/>
  <c r="G53" i="5"/>
  <c r="U38" i="20"/>
  <c r="U39" i="20"/>
  <c r="U40" i="20"/>
  <c r="U41" i="20"/>
  <c r="U42" i="20"/>
  <c r="U43" i="20"/>
  <c r="U44" i="20"/>
  <c r="U45" i="20"/>
  <c r="G55" i="5"/>
  <c r="G54" i="5" s="1"/>
  <c r="U46" i="20" s="1"/>
  <c r="G56" i="5"/>
  <c r="U48" i="20" s="1"/>
  <c r="G57" i="5"/>
  <c r="G58" i="5"/>
  <c r="U49" i="20"/>
  <c r="U50" i="20"/>
  <c r="G60" i="5"/>
  <c r="G61" i="5"/>
  <c r="G59" i="5" s="1"/>
  <c r="U51" i="20" s="1"/>
  <c r="U52" i="20"/>
  <c r="G62" i="5"/>
  <c r="U54" i="20" s="1"/>
  <c r="G63" i="5"/>
  <c r="U55" i="20" s="1"/>
  <c r="G68" i="5"/>
  <c r="G67" i="5"/>
  <c r="U57" i="20" s="1"/>
  <c r="U58" i="20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C41" i="5" s="1"/>
  <c r="D16" i="5"/>
  <c r="R10" i="20" s="1"/>
  <c r="E16" i="5"/>
  <c r="S10" i="20" s="1"/>
  <c r="F16" i="5"/>
  <c r="F41" i="5" s="1"/>
  <c r="T34" i="20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Q34" i="20"/>
  <c r="D41" i="5"/>
  <c r="R34" i="20" s="1"/>
  <c r="E41" i="5"/>
  <c r="S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P31" i="20" s="1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E6" i="1"/>
  <c r="B6" i="1"/>
  <c r="I25" i="23"/>
  <c r="D23" i="23"/>
  <c r="B6" i="11"/>
  <c r="I23" i="23"/>
  <c r="G6" i="11"/>
  <c r="H23" i="23"/>
  <c r="F6" i="11"/>
  <c r="G23" i="23"/>
  <c r="E6" i="10" s="1"/>
  <c r="E6" i="11"/>
  <c r="F23" i="23"/>
  <c r="D6" i="10" s="1"/>
  <c r="D6" i="11"/>
  <c r="E23" i="23"/>
  <c r="C6" i="10" s="1"/>
  <c r="C6" i="11"/>
  <c r="G6" i="10"/>
  <c r="F6" i="10"/>
  <c r="B6" i="10"/>
  <c r="G5" i="13"/>
  <c r="G5" i="12"/>
  <c r="C11" i="23"/>
  <c r="A2" i="13" s="1"/>
  <c r="A2" i="1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48" i="4"/>
  <c r="B37" i="4"/>
  <c r="B44" i="4" s="1"/>
  <c r="B11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E38" i="1"/>
  <c r="P87" i="15" s="1"/>
  <c r="E42" i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C31" i="1"/>
  <c r="Q26" i="15" s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Q26" i="18" s="1"/>
  <c r="C55" i="4"/>
  <c r="D55" i="4"/>
  <c r="R31" i="18" s="1"/>
  <c r="R30" i="18"/>
  <c r="D48" i="4"/>
  <c r="R26" i="18" s="1"/>
  <c r="C49" i="4"/>
  <c r="Q27" i="18" s="1"/>
  <c r="D49" i="4"/>
  <c r="C29" i="4"/>
  <c r="Q15" i="18" s="1"/>
  <c r="D29" i="4"/>
  <c r="R15" i="18" s="1"/>
  <c r="C40" i="4"/>
  <c r="Q22" i="18" s="1"/>
  <c r="D40" i="4"/>
  <c r="C37" i="4"/>
  <c r="C44" i="4" s="1"/>
  <c r="D37" i="4"/>
  <c r="R19" i="18" s="1"/>
  <c r="C17" i="4"/>
  <c r="Q9" i="18" s="1"/>
  <c r="C13" i="4"/>
  <c r="Q6" i="18" s="1"/>
  <c r="D13" i="4"/>
  <c r="R6" i="18" s="1"/>
  <c r="S17" i="16"/>
  <c r="C13" i="2"/>
  <c r="Q8" i="16" s="1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R27" i="18"/>
  <c r="Q30" i="18"/>
  <c r="R32" i="18"/>
  <c r="Q32" i="18"/>
  <c r="Q31" i="18"/>
  <c r="Q37" i="18"/>
  <c r="G8" i="2"/>
  <c r="G20" i="2" s="1"/>
  <c r="U13" i="16" s="1"/>
  <c r="U8" i="16"/>
  <c r="D44" i="4"/>
  <c r="D11" i="4" s="1"/>
  <c r="Q67" i="15"/>
  <c r="D8" i="4" l="1"/>
  <c r="R2" i="18" s="1"/>
  <c r="R5" i="18"/>
  <c r="D5" i="13"/>
  <c r="Q36" i="26"/>
  <c r="U2" i="30"/>
  <c r="U89" i="24"/>
  <c r="U2" i="29"/>
  <c r="G58" i="6"/>
  <c r="U51" i="24" s="1"/>
  <c r="G41" i="5"/>
  <c r="F5" i="12"/>
  <c r="U47" i="20"/>
  <c r="G45" i="5"/>
  <c r="G65" i="5" s="1"/>
  <c r="B21" i="9"/>
  <c r="P13" i="27" s="1"/>
  <c r="F9" i="9"/>
  <c r="T2" i="27" s="1"/>
  <c r="S2" i="29"/>
  <c r="D72" i="4"/>
  <c r="R38" i="18" s="1"/>
  <c r="P19" i="18"/>
  <c r="B5" i="12"/>
  <c r="G75" i="6"/>
  <c r="U68" i="24" s="1"/>
  <c r="C5" i="12"/>
  <c r="E65" i="5"/>
  <c r="S56" i="20" s="1"/>
  <c r="G48" i="6"/>
  <c r="U41" i="24" s="1"/>
  <c r="E9" i="9"/>
  <c r="R25" i="18"/>
  <c r="F8" i="2"/>
  <c r="C47" i="1"/>
  <c r="E21" i="9"/>
  <c r="S13" i="27" s="1"/>
  <c r="G150" i="6"/>
  <c r="U142" i="24" s="1"/>
  <c r="Q19" i="18"/>
  <c r="E8" i="2"/>
  <c r="C72" i="4"/>
  <c r="F47" i="1"/>
  <c r="F59" i="1" s="1"/>
  <c r="Q104" i="15" s="1"/>
  <c r="E5" i="12"/>
  <c r="G75" i="5"/>
  <c r="U62" i="20" s="1"/>
  <c r="G123" i="6"/>
  <c r="U115" i="24" s="1"/>
  <c r="D9" i="9"/>
  <c r="R2" i="27" s="1"/>
  <c r="F29" i="13"/>
  <c r="T22" i="31" s="1"/>
  <c r="G44" i="8"/>
  <c r="U36" i="26" s="1"/>
  <c r="R20" i="27"/>
  <c r="S2" i="30"/>
  <c r="D29" i="13"/>
  <c r="R22" i="31" s="1"/>
  <c r="U53" i="20"/>
  <c r="G16" i="5"/>
  <c r="F32" i="10"/>
  <c r="T23" i="28" s="1"/>
  <c r="B57" i="4"/>
  <c r="B59" i="4" s="1"/>
  <c r="Q10" i="20"/>
  <c r="U145" i="24"/>
  <c r="D32" i="10"/>
  <c r="R23" i="28" s="1"/>
  <c r="G53" i="8"/>
  <c r="U45" i="26" s="1"/>
  <c r="A2" i="12"/>
  <c r="U64" i="26"/>
  <c r="B72" i="4"/>
  <c r="B74" i="4" s="1"/>
  <c r="P39" i="18" s="1"/>
  <c r="B32" i="10"/>
  <c r="P23" i="28" s="1"/>
  <c r="G32" i="10"/>
  <c r="U23" i="28" s="1"/>
  <c r="E32" i="10"/>
  <c r="S23" i="28" s="1"/>
  <c r="C32" i="10"/>
  <c r="Q23" i="28" s="1"/>
  <c r="A2" i="6"/>
  <c r="A2" i="7"/>
  <c r="A2" i="4"/>
  <c r="A2" i="2"/>
  <c r="A2" i="9"/>
  <c r="A2" i="8"/>
  <c r="A2" i="5"/>
  <c r="A2" i="3"/>
  <c r="A2" i="1"/>
  <c r="A2" i="14"/>
  <c r="T14" i="16"/>
  <c r="I20" i="3"/>
  <c r="W5" i="17" s="1"/>
  <c r="F29" i="7"/>
  <c r="T4" i="25" s="1"/>
  <c r="E29" i="7"/>
  <c r="S4" i="25" s="1"/>
  <c r="G9" i="7"/>
  <c r="U2" i="25" s="1"/>
  <c r="D29" i="7"/>
  <c r="R4" i="25" s="1"/>
  <c r="G10" i="6"/>
  <c r="U3" i="24" s="1"/>
  <c r="D57" i="4"/>
  <c r="D59" i="4" s="1"/>
  <c r="B47" i="1"/>
  <c r="V3" i="17"/>
  <c r="J20" i="3"/>
  <c r="X5" i="17" s="1"/>
  <c r="E20" i="3"/>
  <c r="S5" i="17" s="1"/>
  <c r="B29" i="7"/>
  <c r="P4" i="25" s="1"/>
  <c r="R3" i="25"/>
  <c r="U20" i="27"/>
  <c r="G21" i="9"/>
  <c r="U13" i="27" s="1"/>
  <c r="E33" i="9"/>
  <c r="S24" i="27" s="1"/>
  <c r="S2" i="27"/>
  <c r="G9" i="9"/>
  <c r="T9" i="27"/>
  <c r="R9" i="27"/>
  <c r="P2" i="27"/>
  <c r="U2" i="27"/>
  <c r="C33" i="9"/>
  <c r="Q24" i="27" s="1"/>
  <c r="D43" i="8"/>
  <c r="R35" i="26" s="1"/>
  <c r="S63" i="26"/>
  <c r="F43" i="8"/>
  <c r="T35" i="26" s="1"/>
  <c r="G19" i="8"/>
  <c r="U12" i="26" s="1"/>
  <c r="G10" i="8"/>
  <c r="U3" i="26" s="1"/>
  <c r="B9" i="8"/>
  <c r="B77" i="8" s="1"/>
  <c r="P68" i="26" s="1"/>
  <c r="U5" i="26"/>
  <c r="F9" i="8"/>
  <c r="T2" i="26" s="1"/>
  <c r="E9" i="8"/>
  <c r="S2" i="26" s="1"/>
  <c r="D9" i="8"/>
  <c r="R2" i="26" s="1"/>
  <c r="C9" i="8"/>
  <c r="C77" i="8" s="1"/>
  <c r="Q68" i="26" s="1"/>
  <c r="P12" i="26"/>
  <c r="S12" i="26"/>
  <c r="R12" i="26"/>
  <c r="Q2" i="26"/>
  <c r="Q12" i="26"/>
  <c r="T3" i="25"/>
  <c r="C29" i="7"/>
  <c r="Q4" i="25" s="1"/>
  <c r="F84" i="6"/>
  <c r="T76" i="24" s="1"/>
  <c r="G133" i="6"/>
  <c r="U125" i="24" s="1"/>
  <c r="D84" i="6"/>
  <c r="R76" i="24" s="1"/>
  <c r="T125" i="24"/>
  <c r="C84" i="6"/>
  <c r="Q76" i="24" s="1"/>
  <c r="R105" i="24"/>
  <c r="B84" i="6"/>
  <c r="P76" i="24" s="1"/>
  <c r="E84" i="6"/>
  <c r="S76" i="24" s="1"/>
  <c r="U52" i="24"/>
  <c r="G38" i="6"/>
  <c r="U31" i="24" s="1"/>
  <c r="U67" i="24"/>
  <c r="F9" i="6"/>
  <c r="E9" i="6"/>
  <c r="S2" i="24" s="1"/>
  <c r="D9" i="6"/>
  <c r="C9" i="6"/>
  <c r="G28" i="6"/>
  <c r="U21" i="24" s="1"/>
  <c r="B9" i="6"/>
  <c r="G18" i="6"/>
  <c r="U11" i="24" s="1"/>
  <c r="S11" i="24"/>
  <c r="R11" i="24"/>
  <c r="U16" i="24"/>
  <c r="Q11" i="24"/>
  <c r="P11" i="24"/>
  <c r="T11" i="24"/>
  <c r="F65" i="5"/>
  <c r="D65" i="5"/>
  <c r="C70" i="5"/>
  <c r="E70" i="5"/>
  <c r="B65" i="5"/>
  <c r="P56" i="20" s="1"/>
  <c r="B70" i="5"/>
  <c r="P37" i="20"/>
  <c r="U30" i="20"/>
  <c r="U10" i="20"/>
  <c r="C11" i="4"/>
  <c r="Q25" i="18"/>
  <c r="P5" i="18"/>
  <c r="B8" i="4"/>
  <c r="P2" i="18" s="1"/>
  <c r="P25" i="18"/>
  <c r="B21" i="4"/>
  <c r="B23" i="4" s="1"/>
  <c r="B25" i="4" s="1"/>
  <c r="P14" i="18" s="1"/>
  <c r="D74" i="4"/>
  <c r="R39" i="18" s="1"/>
  <c r="D21" i="4"/>
  <c r="P6" i="18"/>
  <c r="Q38" i="18"/>
  <c r="C74" i="4"/>
  <c r="Q39" i="18" s="1"/>
  <c r="C57" i="4"/>
  <c r="C59" i="4" s="1"/>
  <c r="P26" i="18"/>
  <c r="G20" i="3"/>
  <c r="U5" i="17" s="1"/>
  <c r="K8" i="3"/>
  <c r="K20" i="3" s="1"/>
  <c r="Y5" i="17" s="1"/>
  <c r="T3" i="16"/>
  <c r="U3" i="16"/>
  <c r="C8" i="2"/>
  <c r="H8" i="2"/>
  <c r="D8" i="2"/>
  <c r="B8" i="2"/>
  <c r="E79" i="1"/>
  <c r="P119" i="15" s="1"/>
  <c r="P106" i="15"/>
  <c r="F79" i="1"/>
  <c r="Q119" i="15" s="1"/>
  <c r="E47" i="1"/>
  <c r="P95" i="15" s="1"/>
  <c r="P57" i="15"/>
  <c r="C62" i="1"/>
  <c r="Q54" i="15" s="1"/>
  <c r="Q42" i="15"/>
  <c r="U3" i="17"/>
  <c r="S4" i="17"/>
  <c r="Q3" i="25"/>
  <c r="U3" i="25"/>
  <c r="S3" i="25"/>
  <c r="U56" i="20" l="1"/>
  <c r="G70" i="5"/>
  <c r="G43" i="8"/>
  <c r="U35" i="26" s="1"/>
  <c r="S3" i="16"/>
  <c r="E20" i="2"/>
  <c r="S13" i="16" s="1"/>
  <c r="D33" i="9"/>
  <c r="R24" i="27" s="1"/>
  <c r="B33" i="4"/>
  <c r="P18" i="18" s="1"/>
  <c r="U37" i="20"/>
  <c r="F159" i="6"/>
  <c r="T150" i="24" s="1"/>
  <c r="P12" i="18"/>
  <c r="F20" i="2"/>
  <c r="T13" i="16" s="1"/>
  <c r="F33" i="9"/>
  <c r="T24" i="27" s="1"/>
  <c r="P38" i="18"/>
  <c r="Q95" i="15"/>
  <c r="G84" i="6"/>
  <c r="U76" i="24" s="1"/>
  <c r="B33" i="9"/>
  <c r="P24" i="27" s="1"/>
  <c r="G29" i="7"/>
  <c r="U4" i="25" s="1"/>
  <c r="F77" i="8"/>
  <c r="T68" i="26" s="1"/>
  <c r="E77" i="8"/>
  <c r="S68" i="26" s="1"/>
  <c r="G9" i="8"/>
  <c r="U2" i="26" s="1"/>
  <c r="E59" i="1"/>
  <c r="E81" i="1" s="1"/>
  <c r="P120" i="15" s="1"/>
  <c r="Y3" i="17"/>
  <c r="G33" i="9"/>
  <c r="U24" i="27" s="1"/>
  <c r="P2" i="26"/>
  <c r="D77" i="8"/>
  <c r="R68" i="26" s="1"/>
  <c r="B159" i="6"/>
  <c r="P150" i="24" s="1"/>
  <c r="D159" i="6"/>
  <c r="R150" i="24" s="1"/>
  <c r="C159" i="6"/>
  <c r="Q150" i="24" s="1"/>
  <c r="R2" i="24"/>
  <c r="E159" i="6"/>
  <c r="S150" i="24" s="1"/>
  <c r="G9" i="6"/>
  <c r="U2" i="24" s="1"/>
  <c r="Q2" i="24"/>
  <c r="T2" i="24"/>
  <c r="P2" i="24"/>
  <c r="R56" i="20"/>
  <c r="D70" i="5"/>
  <c r="T56" i="20"/>
  <c r="F70" i="5"/>
  <c r="G42" i="5"/>
  <c r="U35" i="20" s="1"/>
  <c r="U34" i="20"/>
  <c r="P13" i="18"/>
  <c r="Q5" i="18"/>
  <c r="C8" i="4"/>
  <c r="D23" i="4"/>
  <c r="R12" i="18"/>
  <c r="R3" i="16"/>
  <c r="D20" i="2"/>
  <c r="R13" i="16" s="1"/>
  <c r="Q3" i="16"/>
  <c r="C20" i="2"/>
  <c r="Q13" i="16" s="1"/>
  <c r="P3" i="16"/>
  <c r="B20" i="2"/>
  <c r="P13" i="16" s="1"/>
  <c r="V3" i="16"/>
  <c r="H20" i="2"/>
  <c r="V13" i="16" s="1"/>
  <c r="F81" i="1"/>
  <c r="Q120" i="15" s="1"/>
  <c r="P42" i="15"/>
  <c r="B62" i="1"/>
  <c r="P54" i="15" s="1"/>
  <c r="G77" i="8" l="1"/>
  <c r="U68" i="26" s="1"/>
  <c r="P104" i="15"/>
  <c r="G159" i="6"/>
  <c r="U150" i="24" s="1"/>
  <c r="Q2" i="18"/>
  <c r="C21" i="4"/>
  <c r="R13" i="18"/>
  <c r="D25" i="4"/>
  <c r="Q12" i="18" l="1"/>
  <c r="C23" i="4"/>
  <c r="D33" i="4"/>
  <c r="R18" i="18" s="1"/>
  <c r="R14" i="18"/>
  <c r="Q13" i="18" l="1"/>
  <c r="C25" i="4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<sst xmlns="http://schemas.openxmlformats.org/spreadsheetml/2006/main" count="4243" uniqueCount="3305">
  <si>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</si>
  <si>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</si>
  <si>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</si>
  <si>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</si>
  <si>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</si>
  <si>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</si>
  <si>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</si>
  <si>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</si>
  <si>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</si>
  <si>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</si>
  <si>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</si>
  <si>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</si>
  <si>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</si>
  <si>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</si>
  <si>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</si>
  <si>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</si>
  <si>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</si>
  <si>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</si>
  <si>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</si>
  <si>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</si>
  <si>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</si>
  <si>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</si>
  <si>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</si>
  <si>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</si>
  <si>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</si>
  <si>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</si>
  <si>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</si>
  <si>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</si>
  <si>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</si>
  <si>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</si>
  <si>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</si>
  <si>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</si>
  <si>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</si>
  <si>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</si>
  <si>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</si>
  <si>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</si>
  <si>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</si>
  <si>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</si>
  <si>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</si>
  <si>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</si>
  <si>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</si>
  <si>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</si>
  <si>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</si>
  <si>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</si>
  <si>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</si>
  <si>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</si>
  <si>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</si>
  <si>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</si>
  <si>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</si>
  <si>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</si>
  <si>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</si>
  <si>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</si>
  <si>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</si>
  <si>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</si>
  <si>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</si>
  <si>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</si>
  <si>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</si>
  <si>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</si>
  <si>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</si>
  <si>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</si>
  <si>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</si>
  <si>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</si>
  <si>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</si>
  <si>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</si>
  <si>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</si>
  <si>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</si>
  <si>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</si>
  <si>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</si>
  <si>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</si>
  <si>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</si>
  <si>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</si>
  <si>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</si>
  <si>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</si>
  <si>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</si>
  <si>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</si>
  <si>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</si>
  <si>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</si>
  <si>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</si>
  <si>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</si>
  <si>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</si>
  <si>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</si>
  <si>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</si>
  <si>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</si>
  <si>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</si>
  <si>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</si>
  <si>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</si>
  <si>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</si>
  <si>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</si>
  <si>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</si>
  <si>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</si>
  <si>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</si>
  <si>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</si>
  <si>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</si>
  <si>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</si>
  <si>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</si>
  <si>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</si>
  <si>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</si>
  <si>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</si>
  <si>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</si>
  <si>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</si>
  <si>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</si>
  <si>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</si>
  <si>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</si>
  <si>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</si>
  <si>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</si>
  <si>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</si>
  <si>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</si>
  <si>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</si>
  <si>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</si>
  <si>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</si>
  <si>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</si>
  <si>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</si>
  <si>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</si>
  <si>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</si>
  <si>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</si>
  <si>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</si>
  <si>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</si>
  <si>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</si>
  <si>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</si>
  <si>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</si>
  <si>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</si>
  <si>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</si>
  <si>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</si>
  <si>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</si>
  <si>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</si>
  <si>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</si>
  <si>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</si>
  <si>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</si>
  <si>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</si>
  <si>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</si>
  <si>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</si>
  <si>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</si>
  <si>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</si>
  <si>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</si>
  <si>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</si>
  <si>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</si>
  <si>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</si>
  <si>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</si>
  <si>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</si>
  <si>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</si>
  <si>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</si>
  <si>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</si>
  <si>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</si>
  <si>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</si>
  <si>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</si>
  <si>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</si>
  <si>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</si>
  <si>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</si>
  <si>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</si>
  <si>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</si>
  <si>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</si>
  <si>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</si>
  <si>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</si>
  <si>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</si>
  <si>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</si>
  <si>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</si>
  <si>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</si>
  <si>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</si>
  <si>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</si>
  <si>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</si>
  <si>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</si>
  <si>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</si>
  <si>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</si>
  <si>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</si>
  <si>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</si>
  <si>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</si>
  <si>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</si>
  <si>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</si>
  <si>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</si>
  <si>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</si>
  <si>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</si>
  <si>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</si>
  <si>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</si>
  <si>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</si>
  <si>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</si>
  <si>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</si>
  <si>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</si>
  <si>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</si>
  <si>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</si>
  <si>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</si>
  <si>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</si>
  <si>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</si>
  <si>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</si>
  <si>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</si>
  <si>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</si>
  <si>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</si>
  <si>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</si>
  <si>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</si>
  <si>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</si>
  <si>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</si>
  <si>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</si>
  <si>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</si>
  <si>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</si>
  <si>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</si>
  <si>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</si>
  <si>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</si>
  <si>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</si>
  <si>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</si>
  <si>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</si>
  <si>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</si>
  <si>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</si>
  <si>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</si>
  <si>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</si>
  <si>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</si>
  <si>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</si>
  <si>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</si>
  <si>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</si>
  <si>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</si>
  <si>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</si>
  <si>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</si>
  <si>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</si>
  <si>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</si>
  <si>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</si>
  <si>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</si>
  <si>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</si>
  <si>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</si>
  <si>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</si>
  <si>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</si>
  <si>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</si>
  <si>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</si>
  <si>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</si>
  <si>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</si>
  <si>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</si>
  <si>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</si>
  <si>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</si>
  <si>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</si>
  <si>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</si>
  <si>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</si>
  <si>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</si>
  <si>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</si>
  <si>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</si>
  <si>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</si>
  <si>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</si>
  <si>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</si>
  <si>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</si>
  <si>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</si>
  <si>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</si>
  <si>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</si>
  <si>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</si>
  <si>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</si>
  <si>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</si>
  <si>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</si>
  <si>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</si>
  <si>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</si>
  <si>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</si>
  <si>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</si>
  <si>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</si>
  <si>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</si>
  <si>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</si>
  <si>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</si>
  <si>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</si>
  <si>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</si>
  <si>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</si>
  <si>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</si>
  <si>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</si>
  <si>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</si>
  <si>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</si>
  <si>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</si>
  <si>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</si>
  <si>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</si>
  <si>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</si>
  <si>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</si>
  <si>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</si>
  <si>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</si>
  <si>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</si>
  <si>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</si>
  <si>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</si>
  <si>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</si>
  <si>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</si>
  <si>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</si>
  <si>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</si>
  <si>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</si>
  <si>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</si>
  <si>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</si>
  <si>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</si>
  <si>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</si>
  <si>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</si>
  <si>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</si>
  <si>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</si>
  <si>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</si>
  <si>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</si>
  <si>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</si>
  <si>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</si>
  <si>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</si>
  <si>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</si>
  <si>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</si>
  <si>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</si>
  <si>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</si>
  <si>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</si>
  <si>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</si>
  <si>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</si>
  <si>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</si>
  <si>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</si>
  <si>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</si>
  <si>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</si>
  <si>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</si>
  <si>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</si>
  <si>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</si>
  <si>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</si>
  <si>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</si>
  <si>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</si>
  <si>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</si>
  <si>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</si>
  <si>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</si>
  <si>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</si>
  <si>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</si>
  <si>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</si>
  <si>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</si>
  <si>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</si>
  <si>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</si>
  <si>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</si>
  <si>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</si>
  <si>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</si>
  <si>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</si>
  <si>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</si>
  <si>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</si>
  <si>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</si>
  <si>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</si>
  <si>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</si>
  <si>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</si>
  <si>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</si>
  <si>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</si>
  <si>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</si>
  <si>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</si>
  <si>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</si>
  <si>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</si>
  <si>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</si>
  <si>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</si>
  <si>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</si>
  <si>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</si>
  <si>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</si>
  <si>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</si>
  <si>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</si>
  <si>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</si>
  <si>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</si>
  <si>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</si>
  <si>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</si>
  <si>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</si>
  <si>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</si>
  <si>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</si>
  <si>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</si>
  <si>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</si>
  <si>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</si>
  <si>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</si>
  <si>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</si>
  <si>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</si>
  <si>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</si>
  <si>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</si>
  <si>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</si>
  <si>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</si>
  <si>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</si>
  <si>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</si>
  <si>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</si>
  <si>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</si>
  <si>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</si>
  <si>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</si>
  <si>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</si>
  <si>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</si>
  <si>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</si>
  <si>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</si>
  <si>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</si>
  <si>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</si>
  <si>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</si>
  <si>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</si>
  <si>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</si>
  <si>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</si>
  <si>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</si>
  <si>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</si>
  <si>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</si>
  <si>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</si>
  <si>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</si>
  <si>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</si>
  <si>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</si>
  <si>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</si>
  <si>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</si>
  <si>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</si>
  <si>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</si>
  <si>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</si>
  <si>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</si>
  <si>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</si>
  <si>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</si>
  <si>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</si>
  <si>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</si>
  <si>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</si>
  <si>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</si>
  <si>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</si>
  <si>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</si>
  <si>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</si>
  <si>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</si>
  <si>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</si>
  <si>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</si>
  <si>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</si>
  <si>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</si>
  <si>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</si>
  <si>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</si>
  <si>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</si>
  <si>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</si>
  <si>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</si>
  <si>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</si>
  <si>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</si>
  <si>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</si>
  <si>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</si>
  <si>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</si>
  <si>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</si>
  <si>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</si>
  <si>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</si>
  <si>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</si>
  <si>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</si>
  <si>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</si>
  <si>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</si>
  <si>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</si>
  <si>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</si>
  <si>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</si>
  <si>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</si>
  <si>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</si>
  <si>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</si>
  <si>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</si>
  <si>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</si>
  <si>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</si>
  <si>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</si>
  <si>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</si>
  <si>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</si>
  <si>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</si>
  <si>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</si>
  <si>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</si>
  <si>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</si>
  <si>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</si>
  <si>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</si>
  <si>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</si>
  <si>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</si>
  <si>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</si>
  <si>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</si>
  <si>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</si>
  <si>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</si>
  <si>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</si>
  <si>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</si>
  <si>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</si>
  <si>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</si>
  <si>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</si>
  <si>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</si>
  <si>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</si>
  <si>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</si>
  <si>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</si>
  <si>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</si>
  <si>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</si>
  <si>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</si>
  <si>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</si>
  <si>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</si>
  <si>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</si>
  <si>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</si>
  <si>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</si>
  <si>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</si>
  <si>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</si>
  <si>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</si>
  <si>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</si>
  <si>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</si>
  <si>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</si>
  <si>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</si>
  <si>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</si>
  <si>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</si>
  <si>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</si>
  <si>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</si>
  <si>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</si>
  <si>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</si>
  <si>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</si>
  <si>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</si>
  <si>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</si>
  <si>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</si>
  <si>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</si>
  <si>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</si>
  <si>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</si>
  <si>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</si>
  <si>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</si>
  <si>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</si>
  <si>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</si>
  <si>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</si>
  <si>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</si>
  <si>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</si>
  <si>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</si>
  <si>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</si>
  <si>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</si>
  <si>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</si>
  <si>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</si>
  <si>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</si>
  <si>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</si>
  <si>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</si>
  <si>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</si>
  <si>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</si>
  <si>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</si>
  <si>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</si>
  <si>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</si>
  <si>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</si>
  <si>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</si>
  <si>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</si>
  <si>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</si>
  <si>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</si>
  <si>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</si>
  <si>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</si>
  <si>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</si>
  <si>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</si>
  <si>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</si>
  <si>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</si>
  <si>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</si>
  <si>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</si>
  <si>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</si>
  <si>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</si>
  <si>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</si>
  <si>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</si>
  <si>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</si>
  <si>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</si>
  <si>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</si>
  <si>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</si>
  <si>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</si>
  <si>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</si>
  <si>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</si>
  <si>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</si>
  <si>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</si>
  <si>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</si>
  <si>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</si>
  <si>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</si>
  <si>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</si>
  <si>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</si>
  <si>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</si>
  <si>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</si>
  <si>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</si>
  <si>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</si>
  <si>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</si>
  <si>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</si>
  <si>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</si>
  <si>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</si>
  <si>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</si>
  <si>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</si>
  <si>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</si>
  <si>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</si>
  <si>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</si>
  <si>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</si>
  <si>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</si>
  <si>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</si>
  <si>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</si>
  <si>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</si>
  <si>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</si>
  <si>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</si>
  <si>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</si>
  <si>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</si>
  <si>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</si>
  <si>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</si>
  <si>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</si>
  <si>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</si>
  <si>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</si>
  <si>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</si>
  <si>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</si>
  <si>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</si>
  <si>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</si>
  <si>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</si>
  <si>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</si>
  <si>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</si>
  <si>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</si>
  <si>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</si>
  <si>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</si>
  <si>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</si>
  <si>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</si>
  <si>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</si>
  <si>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</si>
  <si>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</si>
  <si>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</si>
  <si>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</si>
  <si>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</si>
  <si>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</si>
  <si>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</si>
  <si>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</si>
  <si>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</si>
  <si>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</si>
  <si>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</si>
  <si>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</si>
  <si>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</si>
  <si>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</si>
  <si>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</si>
  <si>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</si>
  <si>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</si>
  <si>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</si>
  <si>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</si>
  <si>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</si>
  <si>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</si>
  <si>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</si>
  <si>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</si>
  <si>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</si>
  <si>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</si>
  <si>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</si>
  <si>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</si>
  <si>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</si>
  <si>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</si>
  <si>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</si>
  <si>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</si>
  <si>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</si>
  <si>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</si>
  <si>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</si>
  <si>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</si>
  <si>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</si>
  <si>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</si>
  <si>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</si>
  <si>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</si>
  <si>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</si>
  <si>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</si>
  <si>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</si>
  <si>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</si>
  <si>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</si>
  <si>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</si>
  <si>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</si>
  <si>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</si>
  <si>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</si>
  <si>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</si>
  <si>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</si>
  <si>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</si>
  <si>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</si>
  <si>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</si>
  <si>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</si>
  <si>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</si>
  <si>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</si>
  <si>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</si>
  <si>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</si>
  <si>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</si>
  <si>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</si>
  <si>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</si>
  <si>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</si>
  <si>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</si>
  <si>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</si>
  <si>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</si>
  <si>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</si>
  <si>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</si>
  <si>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</si>
  <si>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</si>
  <si>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</si>
  <si>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</si>
  <si>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</si>
  <si>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</si>
  <si>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</si>
  <si>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</si>
  <si>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</si>
  <si>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</si>
  <si>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</si>
  <si>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</si>
  <si>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</si>
  <si>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</si>
  <si>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</si>
  <si>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</si>
  <si>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</si>
  <si>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</si>
  <si>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</si>
  <si>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</si>
  <si>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</si>
  <si>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</si>
  <si>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</si>
  <si>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</si>
  <si>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</si>
  <si>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</si>
  <si>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</si>
  <si>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</si>
  <si>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</si>
  <si>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</si>
  <si>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</si>
  <si>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</si>
  <si>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</si>
  <si>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</si>
  <si>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</si>
  <si>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</si>
  <si>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</si>
  <si>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</si>
  <si>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</si>
  <si>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</si>
  <si>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</si>
  <si>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</si>
  <si>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</si>
  <si>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</si>
  <si>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</si>
  <si>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</si>
  <si>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</si>
  <si>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</si>
  <si>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</si>
  <si>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</si>
  <si>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</si>
  <si>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</si>
  <si>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</si>
  <si>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</si>
  <si>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</si>
  <si>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</si>
  <si>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</si>
  <si>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</si>
  <si>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</si>
  <si>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</si>
  <si>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</si>
  <si>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</si>
  <si>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</si>
  <si>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</si>
  <si>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</si>
  <si>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</si>
  <si>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</si>
  <si>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</si>
  <si>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</si>
  <si>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</si>
  <si>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</si>
  <si>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</si>
  <si>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</si>
  <si>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</si>
  <si>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</si>
  <si>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</si>
  <si>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</si>
  <si>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</si>
  <si>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</si>
  <si>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</si>
  <si>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</si>
  <si>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</si>
  <si>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</si>
  <si>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</si>
  <si>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</si>
  <si>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</si>
  <si>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</si>
  <si>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</si>
  <si>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</si>
  <si>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</si>
  <si>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</si>
  <si>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</si>
  <si>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</si>
  <si>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</si>
  <si>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</si>
  <si>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</si>
  <si>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</si>
  <si>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</si>
  <si>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</si>
  <si>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</si>
  <si>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</si>
  <si>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</si>
  <si>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</si>
  <si>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</si>
  <si>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</si>
  <si>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</si>
  <si>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</si>
  <si>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</si>
  <si>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</si>
  <si>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</si>
  <si>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</si>
  <si>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</si>
  <si>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</si>
  <si>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</si>
  <si>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</si>
  <si>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</si>
  <si>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</si>
  <si>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</si>
  <si>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</si>
  <si>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</si>
  <si>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</si>
  <si>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</si>
  <si>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</si>
  <si>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</si>
  <si>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</si>
  <si>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</si>
  <si>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</si>
  <si>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</si>
  <si>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</si>
  <si>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</si>
  <si>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</si>
  <si>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</si>
  <si>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</si>
  <si>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</si>
  <si>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</si>
  <si>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</si>
  <si>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</si>
  <si>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</si>
  <si>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</si>
  <si>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</si>
  <si>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</si>
  <si>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</si>
  <si>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</si>
  <si>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</si>
  <si>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</si>
  <si>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</si>
  <si>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</si>
  <si>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</si>
  <si>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</si>
  <si>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</si>
  <si>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</si>
  <si>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</si>
  <si>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</si>
  <si>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</si>
  <si>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</si>
  <si>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</si>
  <si>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</si>
  <si>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</si>
  <si>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</si>
  <si>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</si>
  <si>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</si>
  <si>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</si>
  <si>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</si>
  <si>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</si>
  <si>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</si>
  <si>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</si>
  <si>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</si>
  <si>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</si>
  <si>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</si>
  <si>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</si>
  <si>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</si>
  <si>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</si>
  <si>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</si>
  <si>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</si>
  <si>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</si>
  <si>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</si>
  <si>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</si>
  <si>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</si>
  <si>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</si>
  <si>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</si>
  <si>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</si>
  <si>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</si>
  <si>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</si>
  <si>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</si>
  <si>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</si>
  <si>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</si>
  <si>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</si>
  <si>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</si>
  <si>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</si>
  <si>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</si>
  <si>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</si>
  <si>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</si>
  <si>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</si>
  <si>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</si>
  <si>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</si>
  <si>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</si>
  <si>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</si>
  <si>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</si>
  <si>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</si>
  <si>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</si>
  <si>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</si>
  <si>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</si>
  <si>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</si>
  <si>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</si>
  <si>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</si>
  <si>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</si>
  <si>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</si>
  <si>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</si>
  <si>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</si>
  <si>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</si>
  <si>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</si>
  <si>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</si>
  <si>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</si>
  <si>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</si>
  <si>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</si>
  <si>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</si>
  <si>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</si>
  <si>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</si>
  <si>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</si>
  <si>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</si>
  <si>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</si>
  <si>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</si>
  <si>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</si>
  <si>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</si>
  <si>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</si>
  <si>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</si>
  <si>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</si>
  <si>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</si>
  <si>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</si>
  <si>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</si>
  <si>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</si>
  <si>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</si>
  <si>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</si>
  <si>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</si>
  <si>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</si>
  <si>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</si>
  <si>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</si>
  <si>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</si>
  <si>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</si>
  <si>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</si>
  <si>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</si>
  <si>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</si>
  <si>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</si>
  <si>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</si>
  <si>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</si>
  <si>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</si>
  <si>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</si>
  <si>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</si>
  <si>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</si>
  <si>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</si>
  <si>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</si>
  <si>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</si>
  <si>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</si>
  <si>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</si>
  <si>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</si>
  <si>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</si>
  <si>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</si>
  <si>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</si>
  <si>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</si>
  <si>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</si>
  <si>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</si>
  <si>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</si>
  <si>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</si>
  <si>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</si>
  <si>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</si>
  <si>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</si>
  <si>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</si>
  <si>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</si>
  <si>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</si>
  <si>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</si>
  <si>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</si>
  <si>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</si>
  <si>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</si>
  <si>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</si>
  <si>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</si>
  <si>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</si>
  <si>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</si>
  <si>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</si>
  <si>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</si>
  <si>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</si>
  <si>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</si>
  <si>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</si>
  <si>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</si>
  <si>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</si>
  <si>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</si>
  <si>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</si>
  <si>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</si>
  <si>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</si>
  <si>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</si>
  <si>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</si>
  <si>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</si>
  <si>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</si>
  <si>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</si>
  <si>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</si>
  <si>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</si>
  <si>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</si>
  <si>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</si>
  <si>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</si>
  <si>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</si>
  <si>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</si>
  <si>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</si>
  <si>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</si>
  <si>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</si>
  <si>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</si>
  <si>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</si>
  <si>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</si>
  <si>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</si>
  <si>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</si>
  <si>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</si>
  <si>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</si>
  <si>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</si>
  <si>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</si>
  <si>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</si>
  <si>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</si>
  <si>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</si>
  <si>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</si>
  <si>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</si>
  <si>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</si>
  <si>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</si>
  <si>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</si>
  <si>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</si>
  <si>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</si>
  <si>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</si>
  <si>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</si>
  <si>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</si>
  <si>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</si>
  <si>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</si>
  <si>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</si>
  <si>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</si>
  <si>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</si>
  <si>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</si>
  <si>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</si>
  <si>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</si>
  <si>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</si>
  <si>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</si>
  <si>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</si>
  <si>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</si>
  <si>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</si>
  <si>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</si>
  <si>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</si>
  <si>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</si>
  <si>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</si>
  <si>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</si>
  <si>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</si>
  <si>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</si>
  <si>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</si>
  <si>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</si>
  <si>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</si>
  <si>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</si>
  <si>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</si>
  <si>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</si>
  <si>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</si>
  <si>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</si>
  <si>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</si>
  <si>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</si>
  <si>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</si>
  <si>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</si>
  <si>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</si>
  <si>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</si>
  <si>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</si>
  <si>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</si>
  <si>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</si>
  <si>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</si>
  <si>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</si>
  <si>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</si>
  <si>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</si>
  <si>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</si>
  <si>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</si>
  <si>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</si>
  <si>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</si>
  <si>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</si>
  <si>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</si>
  <si>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</si>
  <si>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</si>
  <si>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</si>
  <si>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</si>
  <si>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</si>
  <si>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</si>
  <si>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</si>
  <si>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</si>
  <si>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</si>
  <si>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</si>
  <si>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</si>
  <si>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</si>
  <si>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</si>
  <si>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</si>
  <si>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</si>
  <si>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</si>
  <si>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</si>
  <si>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</si>
  <si>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</si>
  <si>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</si>
  <si>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</si>
  <si>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</si>
  <si>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</si>
  <si>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</si>
  <si>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</si>
  <si>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</si>
  <si>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</si>
  <si>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</si>
  <si>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</si>
  <si>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</si>
  <si>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</si>
  <si>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</si>
  <si>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</si>
  <si>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</si>
  <si>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</si>
  <si>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</si>
  <si>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</si>
  <si>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</si>
  <si>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</si>
  <si>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</si>
  <si>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</si>
  <si>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</si>
  <si>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</si>
  <si>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</si>
  <si>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</si>
  <si>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</si>
  <si>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</si>
  <si>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</si>
  <si>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</si>
  <si>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</si>
  <si>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</si>
  <si>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</si>
  <si>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</si>
  <si>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</si>
  <si>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</si>
  <si>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</si>
  <si>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</si>
  <si>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</si>
  <si>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</si>
  <si>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</si>
  <si>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</si>
  <si>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</si>
  <si>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</si>
  <si>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</si>
  <si>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</si>
  <si>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</si>
  <si>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</si>
  <si>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</si>
  <si>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</si>
  <si>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</si>
  <si>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</si>
  <si>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</si>
  <si>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</si>
  <si>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</si>
  <si>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</si>
  <si>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</si>
  <si>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</si>
  <si>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</si>
  <si>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</si>
  <si>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</si>
  <si>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</si>
  <si>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</si>
  <si>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</si>
  <si>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</si>
  <si>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</si>
  <si>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</si>
  <si>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</si>
  <si>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</si>
  <si>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</si>
  <si>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</si>
  <si>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</si>
  <si>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</si>
  <si>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</si>
  <si>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</si>
  <si>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</si>
  <si>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</si>
  <si>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</si>
  <si>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</si>
  <si>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</si>
  <si>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</si>
  <si>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</si>
  <si>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</si>
  <si>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</si>
  <si>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</si>
  <si>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</si>
  <si>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</si>
  <si>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</si>
  <si>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</si>
  <si>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</si>
  <si>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</si>
  <si>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</si>
  <si>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</si>
  <si>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</si>
  <si>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</si>
  <si>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</si>
  <si>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</si>
  <si>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</si>
  <si>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</si>
  <si>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</si>
  <si>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</si>
  <si>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</si>
  <si>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</si>
  <si>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</si>
  <si>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</si>
  <si>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</si>
  <si>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</si>
  <si>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</si>
  <si>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</si>
  <si>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</si>
  <si>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</si>
  <si>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</si>
  <si>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</si>
  <si>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</si>
  <si>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</si>
  <si>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</si>
  <si>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</si>
  <si>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</si>
  <si>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</si>
  <si>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</si>
  <si>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</si>
  <si>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</si>
  <si>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</si>
  <si>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</si>
  <si>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</si>
  <si>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</si>
  <si>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</si>
  <si>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</si>
  <si>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</si>
  <si>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</si>
  <si>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</si>
  <si>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</si>
  <si>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</si>
  <si>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</si>
  <si>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</si>
  <si>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</si>
  <si>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</si>
  <si>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</si>
  <si>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</si>
  <si>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</si>
  <si>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</si>
  <si>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</si>
  <si>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</si>
  <si>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</si>
  <si>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</si>
  <si>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</si>
  <si>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</si>
  <si>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</si>
  <si>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</si>
  <si>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</si>
  <si>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</si>
  <si>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</si>
  <si>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</si>
  <si>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</si>
  <si>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</si>
  <si>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</si>
  <si>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</si>
  <si>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</si>
  <si>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</si>
  <si>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</si>
  <si>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</si>
  <si>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</si>
  <si>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</si>
  <si>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</si>
  <si>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</si>
  <si>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</si>
  <si>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</si>
  <si>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</si>
  <si>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</si>
  <si>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</si>
  <si>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</si>
  <si>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</si>
  <si>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</si>
  <si>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</si>
  <si>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</si>
  <si>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</si>
  <si>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</si>
  <si>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</si>
  <si>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</si>
  <si>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</si>
  <si>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</si>
  <si>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</si>
  <si>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</si>
  <si>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</si>
  <si>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</si>
  <si>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</si>
  <si>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</si>
  <si>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</si>
  <si>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</si>
  <si>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</si>
  <si>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</si>
  <si>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</si>
  <si>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</si>
  <si>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</si>
  <si>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</si>
  <si>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</si>
  <si>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</si>
  <si>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</si>
  <si>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</si>
  <si>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</si>
  <si>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</si>
  <si>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</si>
  <si>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</si>
  <si>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</si>
  <si>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</si>
  <si>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</si>
  <si>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</si>
  <si>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</si>
  <si>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</si>
  <si>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</si>
  <si>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</si>
  <si>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</si>
  <si>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</si>
  <si>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</si>
  <si>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</si>
  <si>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</si>
  <si>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</si>
  <si>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</si>
  <si>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</si>
  <si>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</si>
  <si>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</si>
  <si>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</si>
  <si>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</si>
  <si>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</si>
  <si>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</si>
  <si>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</si>
  <si>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</si>
  <si>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</si>
  <si>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</si>
  <si>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</si>
  <si>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</si>
  <si>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</si>
  <si>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</si>
  <si>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</si>
  <si>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</si>
  <si>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</si>
  <si>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</si>
  <si>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</si>
  <si>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</si>
  <si>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</si>
  <si>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</si>
  <si>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</si>
  <si>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</si>
  <si>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</si>
  <si>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</si>
  <si>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</si>
  <si>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</si>
  <si>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</si>
  <si>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</si>
  <si>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</si>
  <si>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</si>
  <si>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</si>
  <si>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</si>
  <si>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</si>
  <si>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</si>
  <si>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</si>
  <si>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</si>
  <si>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</si>
  <si>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</si>
  <si>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</si>
  <si>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</si>
  <si>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</si>
  <si>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</si>
  <si>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</si>
  <si>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</si>
  <si>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</si>
  <si>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</si>
  <si>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</si>
  <si>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</si>
  <si>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</si>
  <si>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</si>
  <si>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</si>
  <si>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</si>
  <si>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</si>
  <si>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</si>
  <si>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</si>
  <si>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</si>
  <si>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</si>
  <si>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</si>
  <si>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</si>
  <si>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</si>
  <si>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</si>
  <si>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</si>
  <si>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</si>
  <si>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</si>
  <si>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</si>
  <si>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</si>
  <si>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</si>
  <si>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</si>
  <si>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</si>
  <si>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</si>
  <si>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</si>
  <si>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</si>
  <si>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</si>
  <si>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</si>
  <si>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</si>
  <si>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</si>
  <si>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</si>
  <si>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</si>
  <si>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</si>
  <si>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</si>
  <si>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</si>
  <si>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</si>
  <si>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</si>
  <si>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</si>
  <si>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</si>
  <si>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</si>
  <si>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</si>
  <si>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</si>
  <si>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</si>
  <si>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</si>
  <si>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</si>
  <si>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</si>
  <si>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</si>
  <si>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</si>
  <si>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</si>
  <si>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</si>
  <si>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</si>
  <si>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</si>
  <si>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</si>
  <si>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</si>
  <si>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</si>
  <si>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</si>
  <si>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</si>
  <si>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</si>
  <si>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</si>
  <si>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</si>
  <si>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</si>
  <si>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</si>
  <si>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</si>
  <si>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</si>
  <si>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</si>
  <si>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</si>
  <si>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</si>
  <si>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</si>
  <si>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</si>
  <si>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</si>
  <si>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</si>
  <si>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</si>
  <si>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</si>
  <si>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</si>
  <si>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</si>
  <si>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</si>
  <si>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</si>
  <si>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</si>
  <si>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</si>
  <si>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</si>
  <si>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</si>
  <si>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</si>
  <si>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</si>
  <si>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</si>
  <si>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</si>
  <si>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</si>
  <si>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</si>
  <si>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</si>
  <si>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</si>
  <si>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</si>
  <si>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</si>
  <si>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</si>
  <si>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</si>
  <si>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</si>
  <si>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</si>
  <si>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</si>
  <si>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</si>
  <si>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</si>
  <si>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</si>
  <si>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</si>
  <si>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</si>
  <si>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</si>
  <si>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</si>
  <si>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</si>
  <si>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</si>
  <si>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</si>
  <si>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</si>
  <si>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</si>
  <si>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</si>
  <si>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</si>
  <si>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</si>
  <si>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</si>
  <si>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</si>
  <si>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</si>
  <si>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</si>
  <si>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</si>
  <si>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</si>
  <si>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</si>
  <si>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</si>
  <si>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</si>
  <si>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</si>
  <si>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</si>
  <si>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</si>
  <si>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</si>
  <si>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</si>
  <si>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</si>
  <si>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</si>
  <si>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</si>
  <si>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</si>
  <si>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</si>
  <si>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</si>
  <si>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</si>
  <si>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</si>
  <si>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</si>
  <si>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</si>
  <si>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</si>
  <si>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</si>
  <si>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</si>
  <si>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</si>
  <si>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</si>
  <si>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</si>
  <si>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</si>
  <si>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</si>
  <si>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</si>
  <si>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</si>
  <si>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</si>
  <si>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</si>
  <si>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</si>
  <si>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</si>
  <si>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</si>
  <si>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</si>
  <si>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</si>
  <si>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</si>
  <si>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</si>
  <si>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</si>
  <si>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</si>
  <si>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</si>
  <si>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</si>
  <si>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</si>
  <si>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</si>
  <si>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</si>
  <si>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</si>
  <si>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</si>
  <si>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</si>
  <si>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</si>
  <si>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</si>
  <si>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</si>
  <si>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</si>
  <si>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</si>
  <si>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</si>
  <si>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</si>
  <si>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</si>
  <si>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</si>
  <si>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</si>
  <si>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</si>
  <si>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</si>
  <si>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</si>
  <si>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</si>
  <si>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</si>
  <si>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</si>
  <si>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</si>
  <si>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</si>
  <si>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</si>
  <si>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</si>
  <si>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</si>
  <si>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</si>
  <si>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</si>
  <si>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</si>
  <si>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</si>
  <si>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</si>
  <si>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</si>
  <si>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</si>
  <si>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</si>
  <si>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</si>
  <si>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</si>
  <si>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</si>
  <si>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</si>
  <si>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</si>
  <si>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</si>
  <si>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</si>
  <si>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</si>
  <si>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</si>
  <si>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</si>
  <si>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</si>
  <si>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</si>
  <si>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</si>
  <si>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</si>
  <si>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</si>
  <si>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</si>
  <si>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</si>
  <si>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</si>
  <si>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</si>
  <si>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</si>
  <si>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</si>
  <si>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</si>
  <si>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</si>
  <si>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</si>
  <si>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</si>
  <si>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</si>
  <si>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</si>
  <si>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</si>
  <si>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</si>
  <si>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</si>
  <si>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</si>
  <si>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</si>
  <si>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</si>
  <si>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</si>
  <si>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</si>
  <si>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</si>
  <si>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</si>
  <si>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</si>
  <si>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</si>
  <si>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</si>
  <si>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</si>
  <si>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</si>
  <si>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</si>
  <si>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</si>
  <si>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</si>
  <si>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</si>
  <si>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</si>
  <si>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</si>
  <si>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</si>
  <si>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</si>
  <si>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</si>
  <si>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</si>
  <si>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</si>
  <si>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</si>
  <si>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</si>
  <si>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</si>
  <si>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</si>
  <si>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</si>
  <si>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</si>
  <si>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</si>
  <si>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</si>
  <si>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</si>
  <si>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</si>
  <si>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</si>
  <si>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</si>
  <si>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</si>
  <si>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</si>
  <si>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</si>
  <si>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</si>
  <si>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</si>
  <si>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</si>
  <si>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</si>
  <si>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</si>
  <si>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</si>
  <si>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</si>
  <si>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</si>
  <si>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</si>
  <si>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</si>
  <si>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</si>
  <si>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</si>
  <si>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</si>
  <si>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</si>
  <si>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</si>
  <si>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</si>
  <si>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</si>
  <si>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</si>
  <si>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</si>
  <si>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</si>
  <si>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</si>
  <si>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</si>
  <si>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</si>
  <si>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</si>
  <si>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</si>
  <si>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</si>
  <si>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</si>
  <si>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</si>
  <si>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</si>
  <si>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</si>
  <si>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</si>
  <si>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</si>
  <si>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</si>
  <si>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</si>
  <si>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</si>
  <si>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</si>
  <si>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</si>
  <si>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</si>
  <si>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</si>
  <si>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</si>
  <si>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</si>
  <si>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</si>
  <si>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</si>
  <si>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</si>
  <si>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</si>
  <si>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</si>
  <si>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</si>
  <si>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</si>
  <si>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</si>
  <si>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</si>
  <si>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</si>
  <si>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</si>
  <si>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</si>
  <si>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</si>
  <si>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</si>
  <si>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</si>
  <si>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</si>
  <si>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</si>
  <si>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</si>
  <si>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</si>
  <si>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</si>
  <si>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</si>
  <si>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</si>
  <si>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</si>
  <si>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</si>
  <si>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</si>
  <si>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</si>
  <si>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</si>
  <si>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</si>
  <si>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</si>
  <si>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</si>
  <si>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</si>
  <si>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</si>
  <si>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</si>
  <si>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</si>
  <si>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</si>
  <si>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</si>
  <si>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</si>
  <si>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</si>
  <si>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</si>
  <si>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</si>
  <si>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</si>
  <si>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</si>
  <si>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</si>
  <si>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</si>
  <si>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</si>
  <si>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</si>
  <si>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</si>
  <si>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</si>
  <si>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</si>
  <si>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</si>
  <si>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</si>
  <si>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</si>
  <si>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</si>
  <si>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</si>
  <si>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</si>
  <si>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</si>
  <si>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</si>
  <si>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</si>
  <si>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</si>
  <si>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</si>
  <si>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</si>
  <si>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</si>
  <si>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</si>
  <si>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</si>
  <si>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</si>
  <si>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</si>
  <si>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</si>
  <si>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</si>
  <si>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</si>
  <si>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</si>
  <si>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</si>
  <si>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</si>
  <si>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</si>
  <si>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</si>
  <si>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</si>
  <si>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</si>
  <si>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</si>
  <si>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</si>
  <si>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</si>
  <si>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</si>
  <si>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</si>
  <si>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</si>
  <si>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</si>
  <si>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</si>
  <si>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</si>
  <si>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</si>
  <si>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</si>
  <si>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</si>
  <si>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</si>
  <si>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</si>
  <si>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</si>
  <si>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</si>
  <si>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</si>
  <si>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</si>
  <si>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</si>
  <si>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</si>
  <si>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</si>
  <si>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</si>
  <si>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</si>
  <si>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</si>
  <si>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</si>
  <si>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</si>
  <si>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</si>
  <si>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</si>
  <si>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</si>
  <si>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</si>
  <si>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</si>
  <si>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</si>
  <si>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</si>
  <si>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</si>
  <si>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</si>
  <si>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</si>
  <si>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</si>
  <si>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</si>
  <si>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</si>
  <si>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</si>
  <si>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</si>
  <si>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</si>
  <si>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</si>
  <si>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</si>
  <si>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</si>
  <si>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</si>
  <si>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</si>
  <si>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</si>
  <si>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</si>
  <si>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</si>
  <si>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</si>
  <si>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</si>
  <si>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</si>
  <si>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</si>
  <si>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</si>
  <si>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</si>
  <si>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</si>
  <si>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</si>
  <si>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</si>
  <si>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</si>
  <si>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</si>
  <si>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</si>
  <si>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</si>
  <si>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</si>
  <si>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</si>
  <si>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</si>
  <si>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</si>
  <si>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</si>
  <si>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</si>
  <si>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</si>
  <si>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</si>
  <si>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</si>
  <si>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</si>
  <si>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</si>
  <si>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</si>
  <si>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</si>
  <si>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</si>
  <si>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</si>
  <si>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</si>
  <si>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</si>
  <si>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</si>
  <si>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</si>
  <si>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</si>
  <si>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</si>
  <si>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</si>
  <si>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</si>
  <si>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</si>
  <si>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</si>
  <si>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</si>
  <si>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</si>
  <si>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</si>
  <si>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</si>
  <si>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</si>
  <si>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</si>
  <si>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</si>
  <si>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</si>
  <si>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</si>
  <si>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</si>
  <si>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</si>
  <si>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</si>
  <si>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</si>
  <si>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</si>
  <si>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</si>
  <si>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</si>
  <si>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</si>
  <si>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</si>
  <si>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</si>
  <si>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</si>
  <si>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</si>
  <si>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</si>
  <si>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</si>
  <si>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</si>
  <si>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</si>
  <si>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</si>
  <si>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</si>
  <si>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</si>
  <si>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</si>
  <si>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</si>
  <si>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</si>
  <si>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</si>
  <si>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</si>
  <si>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</si>
  <si>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</si>
  <si>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</si>
  <si>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</si>
  <si>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</si>
  <si>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</si>
  <si>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</si>
  <si>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</si>
  <si>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</si>
  <si>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</si>
  <si>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</si>
  <si>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</si>
  <si>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</si>
  <si>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</si>
  <si>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</si>
  <si>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</si>
  <si>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</si>
  <si>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</si>
  <si>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</si>
  <si>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</si>
  <si>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</si>
  <si>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</si>
  <si>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</si>
  <si>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</si>
  <si>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</si>
  <si>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</si>
  <si>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</si>
  <si>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</si>
  <si>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</si>
  <si>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</si>
  <si>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</si>
  <si>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</si>
  <si>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</si>
  <si>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</si>
  <si>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</si>
  <si>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</si>
  <si>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</si>
  <si>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</si>
  <si>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</si>
  <si>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</si>
  <si>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</si>
  <si>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</si>
  <si>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</si>
  <si>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</si>
  <si>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</si>
  <si>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</si>
  <si>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</si>
  <si>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</si>
  <si>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</si>
  <si>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</si>
  <si>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</si>
  <si>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</si>
  <si>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</si>
  <si>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</si>
  <si>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</si>
  <si>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</si>
  <si>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</si>
  <si>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</si>
  <si>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</si>
  <si>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</si>
  <si>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</si>
  <si>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</si>
  <si>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</si>
  <si>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</si>
  <si>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</si>
  <si>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</si>
  <si>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</si>
  <si>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</si>
  <si>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</si>
  <si>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</si>
  <si>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</si>
  <si>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</si>
  <si>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</si>
  <si>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</si>
  <si>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</si>
  <si>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</si>
  <si>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</si>
  <si>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</si>
  <si>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</si>
  <si>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</si>
  <si>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</si>
  <si>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</si>
  <si>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</si>
  <si>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</si>
  <si>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</si>
  <si>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</si>
  <si>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</si>
  <si>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</si>
  <si>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</si>
  <si>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</si>
  <si>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</si>
  <si>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</si>
  <si>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</si>
  <si>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</si>
  <si>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</si>
  <si>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</si>
  <si>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</si>
  <si>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</si>
  <si>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</si>
  <si>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</si>
  <si>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</si>
  <si>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</si>
  <si>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</si>
  <si>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</si>
  <si>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</si>
  <si>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</si>
  <si>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</si>
  <si>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</si>
  <si>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</si>
  <si>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</si>
  <si>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</si>
  <si>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</si>
  <si>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</si>
  <si>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</si>
  <si>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</si>
  <si>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</si>
  <si>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</si>
  <si>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</si>
  <si>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</si>
  <si>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</si>
  <si>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</si>
  <si>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</si>
  <si>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</si>
  <si>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</si>
  <si>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</si>
  <si>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</si>
  <si>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</si>
  <si>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</si>
  <si>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</si>
  <si>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</si>
  <si>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</si>
  <si>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</si>
  <si>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</si>
  <si>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</si>
  <si>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</si>
  <si>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</si>
  <si>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</si>
  <si>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</si>
  <si>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</si>
  <si>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</si>
  <si>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</si>
  <si>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</si>
  <si>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</si>
  <si>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</si>
  <si>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</si>
  <si>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</si>
  <si>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</si>
  <si>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</si>
  <si>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</si>
  <si>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</si>
  <si>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</si>
  <si>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</si>
  <si>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</si>
  <si>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</si>
  <si>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</si>
  <si>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</si>
  <si>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</si>
  <si>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</si>
  <si>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</si>
  <si>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</si>
  <si>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</si>
  <si>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</si>
  <si>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</si>
  <si>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</si>
  <si>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</si>
  <si>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</si>
  <si>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</si>
  <si>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</si>
  <si>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</si>
  <si>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</si>
  <si>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</si>
  <si>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</si>
  <si>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</si>
  <si>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</si>
  <si>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</si>
  <si>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</si>
  <si>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</si>
  <si>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</si>
  <si>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</si>
  <si>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</si>
  <si>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</si>
  <si>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</si>
  <si>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</si>
  <si>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</si>
  <si>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</si>
  <si>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</si>
  <si>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</si>
  <si>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</si>
  <si>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</si>
  <si>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</si>
  <si>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</si>
  <si>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</si>
  <si>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</si>
  <si>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</si>
  <si>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</si>
  <si>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</si>
  <si>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</si>
  <si>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</si>
  <si>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</si>
  <si>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</si>
  <si>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</si>
  <si>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</si>
  <si>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</si>
  <si>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</si>
  <si>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</si>
  <si>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</si>
  <si>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</si>
  <si>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</si>
  <si>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</si>
  <si>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</si>
  <si>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</si>
  <si>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</si>
  <si>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</si>
  <si>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</si>
  <si>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</si>
  <si>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</si>
  <si>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</si>
  <si>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</si>
  <si>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</si>
  <si>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</si>
  <si>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</si>
  <si>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</si>
  <si>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</si>
  <si>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</si>
  <si>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</si>
  <si>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</si>
  <si>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</si>
  <si>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</si>
  <si>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</si>
  <si>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</si>
  <si>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</si>
  <si>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</si>
  <si>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</si>
  <si>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</si>
  <si>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</si>
  <si>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</si>
  <si>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</si>
  <si>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</si>
  <si>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</si>
  <si>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</si>
  <si>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</si>
  <si>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</si>
  <si>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</si>
  <si>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</si>
  <si>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</si>
  <si>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</si>
  <si>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</si>
  <si>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</si>
  <si>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</si>
  <si>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</si>
  <si>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</si>
  <si>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</si>
  <si>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</si>
  <si>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</si>
  <si>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</si>
  <si>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</si>
  <si>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</si>
  <si>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</si>
  <si>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</si>
  <si>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</si>
  <si>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</si>
  <si>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</si>
  <si>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</si>
  <si>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</si>
  <si>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</si>
  <si>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</si>
  <si>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</si>
  <si>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</si>
  <si>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</si>
  <si>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</si>
  <si>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</si>
  <si>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</si>
  <si>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</si>
  <si>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</si>
  <si>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</si>
  <si>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</si>
  <si>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</si>
  <si>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</si>
  <si>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</si>
  <si>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</si>
  <si>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</si>
  <si>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</si>
  <si>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</si>
  <si>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</si>
  <si>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</si>
  <si>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</si>
  <si>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</si>
  <si>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</si>
  <si>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</si>
  <si>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</si>
  <si>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</si>
  <si>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</si>
  <si>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</si>
  <si>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</si>
  <si>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</si>
  <si>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</si>
  <si>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</si>
  <si>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</si>
  <si>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</si>
  <si>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</si>
  <si>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</si>
  <si>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</si>
  <si>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</si>
  <si>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</si>
  <si>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</si>
  <si>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</si>
  <si>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</si>
  <si>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</si>
  <si>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</si>
  <si>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</si>
  <si>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</si>
  <si>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</si>
  <si>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</si>
  <si>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</si>
  <si>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</si>
  <si>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</si>
  <si>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</si>
  <si>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</si>
  <si>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</si>
  <si>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</si>
  <si>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</si>
  <si>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</si>
  <si>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</si>
  <si>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</si>
  <si>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</si>
  <si>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</si>
  <si>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</si>
  <si>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</si>
  <si>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</si>
  <si>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</si>
  <si>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</si>
  <si>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</si>
  <si>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</si>
  <si>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</si>
  <si>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</si>
  <si>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</si>
  <si>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</si>
  <si>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</si>
  <si>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</si>
  <si>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</si>
  <si>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</si>
  <si>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</si>
  <si>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</si>
  <si>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</si>
  <si>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</si>
  <si>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</si>
  <si>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</si>
  <si>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</si>
  <si>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</si>
  <si>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</si>
  <si>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</si>
  <si>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</si>
  <si>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</si>
  <si>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</si>
  <si>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</si>
  <si>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</si>
  <si>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</si>
  <si>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</si>
  <si>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</si>
  <si>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</si>
  <si>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</si>
  <si>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</si>
  <si>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</si>
  <si>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</si>
  <si>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</si>
  <si>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</si>
  <si>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</si>
  <si>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</si>
  <si>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</si>
  <si>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</si>
  <si>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</si>
  <si>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</si>
  <si>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</si>
  <si>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</si>
  <si>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</si>
  <si>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</si>
  <si>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</si>
  <si>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</si>
  <si>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</si>
  <si>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</si>
  <si>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</si>
  <si>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</si>
  <si>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</si>
  <si>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</si>
  <si>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</si>
  <si>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</si>
  <si>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</si>
  <si>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</si>
  <si>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</si>
  <si>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</si>
  <si>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</si>
  <si>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</si>
  <si>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</si>
  <si>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</si>
  <si>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</si>
  <si>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</si>
  <si>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</si>
  <si>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</si>
  <si>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</si>
  <si>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</si>
  <si>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</si>
  <si>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</si>
  <si>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</si>
  <si>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</si>
  <si>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</si>
  <si>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</si>
  <si>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</si>
  <si>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</si>
  <si>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</si>
  <si>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</si>
  <si>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</si>
  <si>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</si>
  <si>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</si>
  <si>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</si>
  <si>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</si>
  <si>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</si>
  <si>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</si>
  <si>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</si>
  <si>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</si>
  <si>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</si>
  <si>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</si>
  <si>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</si>
  <si>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</si>
  <si>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</si>
  <si>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</si>
  <si>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</si>
  <si>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</si>
  <si>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</si>
  <si>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</si>
  <si>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</si>
  <si>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</si>
  <si>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</si>
  <si>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</si>
  <si>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</si>
  <si>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</si>
  <si>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</si>
  <si>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</si>
  <si>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</si>
  <si>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</si>
  <si>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</si>
  <si>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</si>
  <si>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</si>
  <si>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</si>
  <si>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</si>
  <si>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</si>
  <si>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</si>
  <si>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</si>
  <si>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</si>
  <si>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</si>
  <si>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</si>
  <si>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</si>
  <si>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</si>
  <si>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</si>
  <si>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</si>
  <si>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</si>
  <si>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</si>
  <si>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</si>
  <si>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</si>
  <si>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</si>
  <si>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</si>
  <si>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</si>
  <si>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</si>
  <si>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</si>
  <si>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</si>
  <si>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</si>
  <si>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</si>
  <si>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</si>
  <si>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</si>
  <si>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</si>
  <si>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</si>
  <si>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</si>
  <si>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</si>
  <si>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</si>
  <si>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</si>
  <si>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</si>
  <si>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</si>
  <si>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</si>
  <si>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</si>
  <si>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</si>
  <si>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</si>
  <si>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</si>
  <si>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</si>
  <si>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</si>
  <si>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</si>
  <si>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</si>
  <si>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</si>
  <si>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</si>
  <si>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</si>
  <si>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</si>
  <si>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</si>
  <si>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</si>
  <si>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</si>
  <si>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</si>
  <si>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</si>
  <si>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</si>
  <si>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</si>
  <si>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</si>
  <si>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</si>
  <si>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</si>
  <si>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</si>
  <si>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</si>
  <si>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</si>
  <si>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</si>
  <si>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</si>
  <si>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</si>
  <si>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</si>
  <si>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</si>
  <si>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</si>
  <si>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</si>
  <si>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</si>
  <si>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</si>
  <si>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</si>
  <si>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</si>
  <si>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</si>
  <si>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</si>
  <si>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</si>
  <si>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</si>
  <si>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</si>
  <si>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</si>
  <si>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</si>
  <si>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</si>
  <si>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</si>
  <si>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</si>
  <si>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</si>
  <si>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</si>
  <si>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</si>
  <si>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</si>
  <si>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</si>
  <si>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</si>
  <si>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</si>
  <si>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</si>
  <si>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</si>
  <si>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</si>
  <si>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</si>
  <si>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</si>
  <si>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</si>
  <si>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</si>
  <si>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</si>
  <si>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</si>
  <si>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</si>
  <si>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</si>
  <si>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</si>
  <si>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</si>
  <si>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</si>
  <si>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</si>
  <si>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</si>
  <si>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</si>
  <si>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</si>
  <si>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</si>
  <si>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</si>
  <si>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</si>
  <si>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</si>
  <si>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</si>
  <si>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</si>
  <si>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</si>
  <si>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</si>
  <si>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</si>
  <si>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</si>
  <si>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</si>
  <si>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</si>
  <si>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</si>
  <si>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</si>
  <si>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</si>
  <si>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</si>
  <si>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</si>
  <si>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</si>
  <si>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</si>
  <si>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</si>
  <si>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</si>
  <si>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</si>
  <si>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</si>
  <si>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</si>
  <si>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</si>
  <si>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</si>
  <si>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</si>
  <si>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</si>
  <si>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</si>
  <si>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</si>
  <si>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</si>
  <si>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</si>
  <si>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</si>
  <si>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</si>
  <si>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</si>
  <si>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</si>
  <si>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</si>
  <si>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</si>
  <si>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</si>
  <si>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</si>
  <si>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</si>
  <si>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</si>
  <si>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</si>
  <si>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</si>
  <si>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</si>
  <si>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</si>
  <si>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</si>
  <si>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</si>
  <si>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</si>
  <si>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</si>
  <si>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</si>
  <si>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</si>
  <si>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</si>
  <si>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</si>
  <si>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</si>
  <si>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</si>
  <si>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</si>
  <si>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</si>
  <si>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</si>
  <si>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</si>
  <si>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</si>
  <si>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</si>
  <si>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</si>
  <si>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</si>
  <si>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</si>
  <si>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</si>
  <si>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</si>
  <si>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</si>
  <si>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</si>
  <si>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</si>
  <si>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</si>
  <si>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</si>
  <si>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</si>
  <si>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</si>
  <si>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</si>
  <si>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</si>
  <si>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</si>
  <si>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</si>
  <si>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</si>
  <si>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</si>
  <si>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</si>
  <si>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</si>
  <si>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</si>
  <si>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</si>
  <si>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</si>
  <si>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</si>
  <si>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</si>
  <si>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</si>
  <si>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</si>
  <si>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</si>
  <si>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</si>
  <si>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</si>
  <si>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</si>
  <si>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</si>
  <si>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</si>
  <si>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</si>
  <si>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</si>
  <si>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</si>
  <si>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</si>
  <si>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</si>
  <si>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</si>
  <si>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</si>
  <si>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</si>
  <si>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</si>
  <si>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</si>
  <si>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</si>
  <si>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</si>
  <si>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</si>
  <si>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</si>
  <si>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</si>
  <si>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</si>
  <si>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</si>
  <si>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</si>
  <si>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</si>
  <si>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</si>
  <si>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</si>
  <si>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</si>
  <si>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</si>
  <si>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</si>
  <si>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</si>
  <si>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</si>
  <si>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</si>
  <si>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</si>
  <si>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</si>
  <si>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</si>
  <si>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</si>
  <si>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</si>
  <si>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</si>
  <si>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</si>
  <si>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</si>
  <si>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</si>
  <si>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</si>
  <si>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</si>
  <si>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</si>
  <si>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</si>
  <si>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</si>
  <si>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</si>
  <si>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</si>
  <si>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</si>
  <si>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</si>
  <si>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</si>
  <si>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</si>
  <si>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</si>
  <si>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</si>
  <si>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</si>
  <si>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</si>
  <si>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</si>
  <si>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</si>
  <si>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</si>
  <si>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</si>
  <si>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</si>
  <si>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</si>
  <si>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</si>
  <si>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</si>
  <si>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</si>
  <si>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</si>
  <si>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</si>
  <si>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</si>
  <si>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</si>
  <si>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</si>
  <si>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</si>
  <si>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</si>
  <si>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</si>
  <si>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</si>
  <si>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</si>
  <si>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</si>
  <si>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</si>
  <si>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</si>
  <si>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</si>
  <si>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</si>
  <si>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</si>
  <si>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</si>
  <si>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</si>
  <si>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</si>
  <si>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</si>
  <si>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</si>
  <si>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</si>
  <si>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</si>
  <si>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</si>
  <si>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</si>
  <si>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</si>
  <si>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</si>
  <si>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</si>
  <si>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</si>
  <si>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</si>
  <si>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</si>
  <si>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</si>
  <si>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</si>
  <si>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</si>
  <si>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</si>
  <si>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</si>
  <si>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</si>
  <si>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</si>
  <si>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</si>
  <si>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</si>
  <si>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</si>
  <si>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</si>
  <si>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</si>
  <si>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</si>
  <si>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</si>
  <si>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</si>
  <si>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</si>
  <si>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</si>
  <si>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</si>
  <si>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</si>
  <si>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</si>
  <si>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</si>
  <si>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</si>
  <si>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</si>
  <si>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</si>
  <si>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</si>
  <si>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</si>
  <si>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</si>
  <si>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</si>
  <si>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</si>
  <si>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</si>
  <si>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</si>
  <si>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</si>
  <si>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</si>
  <si>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</si>
  <si>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</si>
  <si>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</si>
  <si>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</si>
  <si>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</si>
  <si>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</si>
  <si>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</si>
  <si>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</si>
  <si>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</si>
  <si>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</si>
  <si>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</si>
  <si>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</si>
  <si>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</si>
  <si>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</si>
  <si>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</si>
  <si>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</si>
  <si>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</si>
  <si>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</si>
  <si>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</si>
  <si>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</si>
  <si>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</si>
  <si>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</si>
  <si>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</si>
  <si>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</si>
  <si>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</si>
  <si>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</si>
  <si>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</si>
  <si>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</si>
  <si>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</si>
  <si>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</si>
  <si>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</si>
  <si>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</si>
  <si>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</si>
  <si>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</si>
  <si>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</si>
  <si>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</si>
  <si>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</si>
  <si>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</si>
  <si>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</si>
  <si>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</si>
  <si>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</si>
  <si>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</si>
  <si>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</si>
  <si>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</si>
  <si>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</si>
  <si>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</si>
  <si>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</si>
  <si>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</si>
  <si>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</si>
  <si>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</si>
  <si>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</si>
  <si>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</si>
  <si>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</si>
  <si>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</si>
  <si>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</si>
  <si>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</si>
  <si>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</si>
  <si>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</si>
  <si>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</si>
  <si>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</si>
  <si>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</si>
  <si>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</si>
  <si>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</si>
  <si>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</si>
  <si>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</si>
  <si>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</si>
  <si>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</si>
  <si>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</si>
  <si>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</si>
  <si>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</si>
  <si>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</si>
  <si>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</si>
  <si>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</si>
  <si>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</si>
  <si>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</si>
  <si>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</si>
  <si>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</si>
  <si>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</si>
  <si>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</si>
  <si>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</si>
  <si>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</si>
  <si>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</si>
  <si>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</si>
  <si>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</si>
  <si>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</si>
  <si>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</si>
  <si>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</si>
  <si>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</si>
  <si>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</si>
  <si>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</si>
  <si>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</si>
  <si>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</si>
  <si>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</si>
  <si>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</si>
  <si>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</si>
  <si>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</si>
  <si>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</si>
  <si>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</si>
  <si>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</si>
  <si>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</si>
  <si>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</si>
  <si>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</si>
  <si>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</si>
  <si>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</si>
  <si>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</si>
  <si>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</si>
  <si>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</si>
  <si>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</si>
  <si>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</si>
  <si>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</si>
  <si>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</si>
  <si>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</si>
  <si>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</si>
  <si>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</si>
  <si>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</si>
  <si>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</si>
  <si>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</si>
  <si>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</si>
  <si>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</si>
  <si>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</si>
  <si>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</si>
  <si>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</si>
  <si>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</si>
  <si>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</si>
  <si>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</si>
  <si>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</si>
  <si>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</si>
  <si>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</si>
  <si>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</si>
  <si>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</si>
  <si>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</si>
  <si>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</si>
  <si>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</si>
  <si>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</si>
  <si>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</si>
  <si>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</si>
  <si>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</si>
  <si>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</si>
  <si>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</si>
  <si>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</si>
  <si>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</si>
  <si>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</si>
  <si>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</si>
  <si>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</si>
  <si>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</si>
  <si>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</si>
  <si>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</si>
  <si>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</si>
  <si>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</si>
  <si>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</si>
  <si>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</si>
  <si>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</si>
  <si>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</si>
  <si>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</si>
  <si>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</si>
  <si>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</si>
  <si>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</si>
  <si>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</si>
  <si>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</si>
  <si>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</si>
  <si>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</si>
  <si>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</si>
  <si>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</si>
  <si>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</si>
  <si>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</si>
  <si>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</si>
  <si>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</si>
  <si>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</si>
  <si>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</si>
  <si>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</si>
  <si>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</si>
  <si>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</si>
  <si>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</si>
  <si>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</si>
  <si>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</si>
  <si>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</si>
  <si>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</si>
  <si>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</si>
  <si>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</si>
  <si>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</si>
  <si>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</si>
  <si>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</si>
  <si>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</si>
  <si>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</si>
  <si>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</si>
  <si>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</si>
  <si>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</si>
  <si>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</si>
  <si>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</si>
  <si>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</si>
  <si>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</si>
  <si>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</si>
  <si>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</si>
  <si>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</si>
  <si>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</si>
  <si>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</si>
  <si>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</si>
  <si>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</si>
  <si>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</si>
  <si>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</si>
  <si>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</si>
  <si>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</si>
  <si>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</si>
  <si>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</si>
  <si>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</si>
  <si>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</si>
  <si>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</si>
  <si>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</si>
  <si>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</si>
  <si>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</si>
  <si>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</si>
  <si>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</si>
  <si>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</si>
  <si>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</si>
  <si>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</si>
  <si>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</si>
  <si>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</si>
  <si>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</si>
  <si>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</si>
  <si>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</si>
  <si>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</si>
  <si>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</si>
  <si>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</si>
  <si>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</si>
  <si>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</si>
  <si>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</si>
  <si>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</si>
  <si>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</si>
  <si>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</si>
  <si>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</si>
  <si>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</si>
  <si>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</si>
  <si>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</si>
  <si>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</si>
  <si>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</si>
  <si>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</si>
  <si>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</si>
  <si>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</si>
  <si>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</si>
  <si>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</si>
  <si>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</si>
  <si>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</si>
  <si>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</si>
  <si>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</si>
  <si>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</si>
  <si>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</si>
  <si>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</si>
  <si>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</si>
  <si>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</si>
  <si>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</si>
  <si>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</si>
  <si>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</si>
  <si>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</si>
  <si>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</si>
  <si>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</si>
  <si>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</si>
  <si>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</si>
  <si>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</si>
  <si>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</si>
  <si>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</si>
  <si>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</si>
  <si>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</si>
  <si>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</si>
  <si>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</si>
  <si>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</si>
  <si>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</si>
  <si>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</si>
  <si>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</si>
  <si>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</si>
  <si>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</si>
  <si>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</si>
  <si>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</si>
  <si>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</si>
  <si>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</si>
  <si>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</si>
  <si>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</si>
  <si>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</si>
  <si>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</si>
  <si>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</si>
  <si>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</si>
  <si>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</si>
  <si>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</si>
  <si>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</si>
  <si>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</si>
  <si>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</si>
  <si>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</si>
  <si>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</si>
  <si>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</si>
  <si>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</si>
  <si>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</si>
  <si>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</si>
  <si>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</si>
  <si>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</si>
  <si>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</si>
  <si>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</si>
  <si>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</si>
  <si>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</si>
  <si>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</si>
  <si>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</si>
  <si>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</si>
  <si>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</si>
  <si>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</si>
  <si>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</si>
  <si>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</si>
  <si>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</si>
  <si>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</si>
  <si>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</si>
  <si>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</si>
  <si>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</si>
  <si>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</si>
  <si>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</si>
  <si>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</si>
  <si>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</si>
  <si>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</si>
  <si>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</si>
  <si>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</si>
  <si>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</si>
  <si>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</si>
  <si>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</si>
  <si>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</si>
  <si>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</si>
  <si>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</si>
  <si>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</si>
  <si>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</si>
  <si>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</si>
  <si>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</si>
  <si>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</si>
  <si>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</si>
  <si>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</si>
  <si>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</si>
  <si>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</si>
  <si>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</si>
  <si>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</si>
  <si>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</si>
  <si>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</si>
  <si>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</si>
  <si>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</si>
  <si>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</si>
  <si>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</si>
  <si>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</si>
  <si>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</si>
  <si>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</si>
  <si>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</si>
  <si>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</si>
  <si>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</si>
  <si>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</si>
  <si>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</si>
  <si>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</si>
  <si>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</si>
  <si>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</si>
  <si>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</si>
  <si>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</si>
  <si>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</si>
  <si>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</si>
  <si>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</si>
  <si>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</si>
  <si>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</si>
  <si>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</si>
  <si>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</si>
  <si>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</si>
  <si>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</si>
  <si>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</si>
  <si>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</si>
  <si>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</si>
  <si>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</si>
  <si>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</si>
  <si>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</si>
  <si>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</si>
  <si>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</si>
  <si>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</si>
  <si>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</si>
  <si>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</si>
  <si>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</si>
  <si>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</si>
  <si>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</si>
  <si>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</si>
  <si>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</si>
  <si>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</si>
  <si>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</si>
  <si>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</si>
  <si>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</si>
  <si>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</si>
  <si>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</si>
  <si>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</si>
  <si>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</si>
  <si>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</si>
  <si>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</si>
  <si>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</si>
  <si>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</si>
  <si>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</si>
  <si>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</si>
  <si>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</si>
  <si>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</si>
  <si>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</si>
  <si>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</si>
  <si>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</si>
  <si>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</si>
  <si>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</si>
  <si>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</si>
  <si>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</si>
  <si>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</si>
  <si>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</si>
  <si>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</si>
  <si>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</si>
  <si>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</si>
  <si>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</si>
  <si>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</si>
  <si>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</si>
  <si>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</si>
  <si>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</si>
  <si>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</si>
  <si>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</si>
  <si>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</si>
  <si>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</si>
  <si>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</si>
  <si>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</si>
  <si>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</si>
  <si>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</si>
  <si>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</si>
  <si>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</si>
  <si>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</si>
  <si>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</si>
  <si>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</si>
  <si>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</si>
  <si>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</si>
  <si>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</si>
  <si>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</si>
  <si>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</si>
  <si>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</si>
  <si>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</si>
  <si>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</si>
  <si>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</si>
  <si>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</si>
  <si>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</si>
  <si>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</si>
  <si>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</si>
  <si>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</si>
  <si>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</si>
  <si>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</si>
  <si>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</si>
  <si>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</si>
  <si>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</si>
  <si>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</si>
  <si>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</si>
  <si>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</si>
  <si>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</si>
  <si>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</si>
  <si>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</si>
  <si>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</si>
  <si>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</si>
  <si>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</si>
  <si>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</si>
  <si>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</si>
  <si>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</si>
  <si>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</si>
  <si>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</si>
  <si>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</si>
  <si>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</si>
  <si>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</si>
  <si>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</si>
  <si>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</si>
  <si>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</si>
  <si>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</si>
  <si>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</si>
  <si>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</si>
  <si>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</si>
  <si>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</si>
  <si>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</si>
  <si>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</si>
  <si>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</si>
  <si>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</si>
  <si>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</si>
  <si>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</si>
  <si>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</si>
  <si>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</si>
  <si>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</si>
  <si>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</si>
  <si>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</si>
  <si>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</si>
  <si>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</si>
  <si>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</si>
  <si>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</si>
  <si>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</si>
  <si>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</si>
  <si>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</si>
  <si>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</si>
  <si>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</si>
  <si>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</si>
  <si>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</si>
  <si>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</si>
  <si>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</si>
  <si>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</si>
  <si>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</si>
  <si>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</si>
  <si>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</si>
  <si>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</si>
  <si>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</si>
  <si>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</si>
  <si>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</si>
  <si>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</si>
  <si>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</si>
  <si>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</si>
  <si>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</si>
  <si>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</si>
  <si>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</si>
  <si>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</si>
  <si>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</si>
  <si>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</si>
  <si>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</si>
  <si>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</si>
  <si>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</si>
  <si>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</si>
  <si>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</si>
  <si>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</si>
  <si>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</si>
  <si>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</si>
  <si>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</si>
  <si>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</si>
  <si>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</si>
  <si>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</si>
  <si>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</si>
  <si>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</si>
  <si>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</si>
  <si>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</si>
  <si>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</si>
  <si>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</si>
  <si>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</si>
  <si>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</si>
  <si>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</si>
  <si>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</si>
  <si>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</si>
  <si>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</si>
  <si>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</si>
  <si>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</si>
  <si>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</si>
  <si>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</si>
  <si>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</si>
  <si>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</si>
  <si>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</si>
  <si>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</si>
  <si>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</si>
  <si>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</si>
  <si>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</si>
  <si>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</si>
  <si>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</si>
  <si>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</si>
  <si>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</si>
  <si>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</si>
  <si>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</si>
  <si>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</si>
  <si>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</si>
  <si>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</si>
  <si>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</si>
  <si>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</si>
  <si>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</si>
  <si>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</si>
  <si>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</si>
  <si>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</si>
  <si>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</si>
  <si>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</si>
  <si>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</si>
  <si>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</si>
  <si>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</si>
  <si>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</si>
  <si>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</si>
  <si>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</si>
  <si>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</si>
  <si>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</si>
  <si>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</si>
  <si>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</si>
  <si>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</si>
  <si>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</si>
  <si>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</si>
  <si>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</si>
  <si>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</si>
  <si>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</si>
  <si>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</si>
  <si>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</si>
  <si>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</si>
  <si>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</si>
  <si>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</si>
  <si>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</si>
  <si>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</si>
  <si>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</si>
  <si>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</si>
  <si>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</si>
  <si>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</si>
  <si>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</si>
  <si>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</si>
  <si>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</si>
  <si>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</si>
  <si>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</si>
  <si>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</si>
  <si>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</si>
  <si>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</si>
  <si>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</si>
  <si>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</si>
  <si>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</si>
  <si>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</si>
  <si>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</si>
  <si>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</si>
  <si>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</si>
  <si>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</si>
  <si>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</si>
  <si>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</si>
  <si>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</si>
  <si>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</si>
  <si>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</si>
  <si>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</si>
  <si>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</si>
  <si>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</si>
  <si>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</si>
  <si>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</si>
  <si>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</si>
  <si>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</si>
  <si>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</si>
  <si>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</si>
  <si>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</si>
  <si>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</si>
  <si>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</si>
  <si>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</si>
  <si>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</si>
  <si>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</si>
  <si>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</si>
  <si>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</si>
  <si>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</si>
  <si>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</si>
  <si>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</si>
  <si>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</si>
  <si>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</si>
  <si>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</si>
  <si>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</si>
  <si>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</si>
  <si>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</si>
  <si>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</si>
  <si>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</si>
  <si>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</si>
  <si>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</si>
  <si>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</si>
  <si>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</si>
  <si>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</si>
  <si>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</si>
  <si>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</si>
  <si>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</si>
  <si>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</si>
  <si>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</si>
  <si>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</si>
  <si>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</si>
  <si>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</si>
  <si>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</si>
  <si>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</si>
  <si>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</si>
  <si>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</si>
  <si>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</si>
  <si>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</si>
  <si>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</si>
  <si>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</si>
  <si>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</si>
  <si>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</si>
  <si>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</si>
  <si>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</si>
  <si>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</si>
  <si>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</si>
  <si>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</si>
  <si>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</si>
  <si>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</si>
  <si>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</si>
  <si>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</si>
  <si>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</si>
  <si>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</si>
  <si>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</si>
  <si>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</si>
  <si>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</si>
  <si>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</si>
  <si>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</si>
  <si>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</si>
  <si>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</si>
  <si>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</si>
  <si>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</si>
  <si>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</si>
  <si>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</si>
  <si>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</si>
  <si>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</si>
  <si>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</si>
  <si>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</si>
  <si>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</si>
  <si>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</si>
  <si>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</si>
  <si>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</si>
  <si>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</si>
  <si>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</si>
  <si>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</si>
  <si>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</si>
  <si>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</si>
  <si>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</si>
  <si>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</si>
  <si>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</si>
  <si>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</si>
  <si>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</si>
  <si>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</si>
  <si>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</si>
  <si>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</si>
  <si>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</si>
  <si>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</si>
  <si>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</si>
  <si>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</si>
  <si>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</si>
  <si>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</si>
  <si>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</si>
  <si>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</si>
  <si>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</si>
  <si>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</si>
  <si>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</si>
  <si>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</si>
  <si>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</si>
  <si>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</si>
  <si>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</si>
  <si>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</si>
  <si>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</si>
  <si>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</si>
  <si>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</si>
  <si>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</si>
  <si>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</si>
  <si>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</si>
  <si>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</si>
  <si>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</si>
  <si>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</si>
  <si>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</si>
  <si>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</si>
  <si>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</si>
  <si>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</si>
  <si>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</si>
  <si>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</si>
  <si>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</si>
  <si>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</si>
  <si>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</si>
  <si>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</si>
  <si>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</si>
  <si>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</si>
  <si>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</si>
  <si>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</si>
  <si>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</si>
  <si>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</si>
  <si>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</si>
  <si>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</si>
  <si>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</si>
  <si>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</si>
  <si>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</si>
  <si>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</si>
  <si>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 JOSE ITURBIDE, GTO.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</si>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</sst>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04857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31 de diciembre de 2022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14764935.300000001</v>
      </c>
      <c r="C8" s="40">
        <f t="shared" ref="C8:D8" si="0">SUM(C9:C11)</f>
        <v>16111982.77</v>
      </c>
      <c r="D8" s="40">
        <f t="shared" si="0"/>
        <v>16111982.77</v>
      </c>
    </row>
    <row r="9" spans="1:11" x14ac:dyDescent="0.25">
      <c r="A9" s="53" t="s">
        <v>169</v>
      </c>
      <c r="B9" s="23">
        <v>14764935.300000001</v>
      </c>
      <c r="C9" s="23">
        <v>16111982.77</v>
      </c>
      <c r="D9" s="23">
        <v>16111982.77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14764935.300000001</v>
      </c>
      <c r="C13" s="40">
        <f t="shared" ref="C13:D13" si="2">C14+C15</f>
        <v>15057992.57</v>
      </c>
      <c r="D13" s="40">
        <f t="shared" si="2"/>
        <v>15057992.57</v>
      </c>
    </row>
    <row r="14" spans="1:11" x14ac:dyDescent="0.25">
      <c r="A14" s="53" t="s">
        <v>172</v>
      </c>
      <c r="B14" s="23">
        <v>14764935.300000001</v>
      </c>
      <c r="C14" s="23">
        <v>15057992.57</v>
      </c>
      <c r="D14" s="23">
        <v>15057992.57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1053990.1999999993</v>
      </c>
      <c r="D21" s="40">
        <f t="shared" si="4"/>
        <v>1053990.1999999993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1053990.1999999993</v>
      </c>
      <c r="D23" s="40">
        <f t="shared" si="5"/>
        <v>1053990.1999999993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1053990.1999999993</v>
      </c>
      <c r="D25" s="40">
        <f>D23-D17</f>
        <v>1053990.1999999993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1053990.1999999993</v>
      </c>
      <c r="D33" s="61">
        <f t="shared" si="8"/>
        <v>1053990.1999999993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14764935.300000001</v>
      </c>
      <c r="C48" s="124">
        <f>C9</f>
        <v>16111982.77</v>
      </c>
      <c r="D48" s="124">
        <f t="shared" ref="D48" si="12">D9</f>
        <v>16111982.77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v>14764935.300000001</v>
      </c>
      <c r="C53" s="60">
        <v>15057992.57</v>
      </c>
      <c r="D53" s="60">
        <v>15057992.57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1053990.1999999993</v>
      </c>
      <c r="D57" s="61">
        <f t="shared" ref="D57" si="15">D48+D49-D53+D55</f>
        <v>1053990.1999999993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1053990.1999999993</v>
      </c>
      <c r="D59" s="61">
        <f t="shared" si="16"/>
        <v>1053990.1999999993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25" right="0.25" top="0.75" bottom="0.75" header="0.3" footer="0.3"/>
  <pageSetup scale="54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14764935.300000001</v>
      </c>
      <c r="Q2" s="18">
        <f>'Formato 4'!C8</f>
        <v>16111982.77</v>
      </c>
      <c r="R2" s="18">
        <f>'Formato 4'!D8</f>
        <v>16111982.77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14764935.300000001</v>
      </c>
      <c r="Q3" s="18">
        <f>'Formato 4'!C9</f>
        <v>16111982.77</v>
      </c>
      <c r="R3" s="18">
        <f>'Formato 4'!D9</f>
        <v>16111982.77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14764935.300000001</v>
      </c>
      <c r="Q6" s="18">
        <f>'Formato 4'!C13</f>
        <v>15057992.57</v>
      </c>
      <c r="R6" s="18">
        <f>'Formato 4'!D13</f>
        <v>15057992.57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14764935.300000001</v>
      </c>
      <c r="Q7" s="18">
        <f>'Formato 4'!C14</f>
        <v>15057992.57</v>
      </c>
      <c r="R7" s="18">
        <f>'Formato 4'!D14</f>
        <v>15057992.57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1053990.1999999993</v>
      </c>
      <c r="R12" s="18">
        <f>'Formato 4'!D21</f>
        <v>1053990.1999999993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1053990.1999999993</v>
      </c>
      <c r="R13" s="18">
        <f>'Formato 4'!D23</f>
        <v>1053990.1999999993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1053990.1999999993</v>
      </c>
      <c r="R14" s="18">
        <f>'Formato 4'!D25</f>
        <v>1053990.1999999993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1053990.1999999993</v>
      </c>
      <c r="R18">
        <f>'Formato 4'!D33</f>
        <v>1053990.1999999993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14764935.300000001</v>
      </c>
      <c r="Q26">
        <f>'Formato 4'!C48</f>
        <v>16111982.77</v>
      </c>
      <c r="R26">
        <f>'Formato 4'!D48</f>
        <v>16111982.77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14764935.300000001</v>
      </c>
      <c r="Q30">
        <f>'Formato 4'!C53</f>
        <v>15057992.57</v>
      </c>
      <c r="R30">
        <f>'Formato 4'!D53</f>
        <v>15057992.57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zoomScale="85" zoomScaleNormal="85" workbookViewId="0">
      <selection sqref="A1:G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31 de diciembre de 2022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4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>
        <v>4652602</v>
      </c>
      <c r="C15" s="60">
        <v>-1194677</v>
      </c>
      <c r="D15" s="60">
        <v>2657925</v>
      </c>
      <c r="E15" s="60">
        <v>2878076.48</v>
      </c>
      <c r="F15" s="60">
        <v>2878076.48</v>
      </c>
      <c r="G15" s="60">
        <v>-1774525.52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3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9364233.3000000007</v>
      </c>
      <c r="C34" s="60">
        <v>3287269.85</v>
      </c>
      <c r="D34" s="60">
        <v>12651503.15</v>
      </c>
      <c r="E34" s="60">
        <v>12651503.15</v>
      </c>
      <c r="F34" s="60">
        <v>12651503.15</v>
      </c>
      <c r="G34" s="60">
        <v>3287269.85</v>
      </c>
    </row>
    <row r="35" spans="1:8" x14ac:dyDescent="0.25">
      <c r="A35" s="53" t="s">
        <v>241</v>
      </c>
      <c r="B35" s="60">
        <v>748100</v>
      </c>
      <c r="C35" s="60">
        <v>151900</v>
      </c>
      <c r="D35" s="60">
        <v>900000</v>
      </c>
      <c r="E35" s="60">
        <v>582403.14</v>
      </c>
      <c r="F35" s="60">
        <v>582403.14</v>
      </c>
      <c r="G35" s="60">
        <f>F35-B35</f>
        <v>-165696.85999999999</v>
      </c>
    </row>
    <row r="36" spans="1:8" x14ac:dyDescent="0.25">
      <c r="A36" s="63" t="s">
        <v>242</v>
      </c>
      <c r="B36" s="60">
        <v>748100</v>
      </c>
      <c r="C36" s="60">
        <v>151900</v>
      </c>
      <c r="D36" s="60">
        <v>900000</v>
      </c>
      <c r="E36" s="60">
        <v>582403.14</v>
      </c>
      <c r="F36" s="60">
        <v>582403.14</v>
      </c>
      <c r="G36" s="60">
        <f>F36-B36</f>
        <v>-165696.85999999999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14764935.300000001</v>
      </c>
      <c r="C41" s="61">
        <f>SUM(C9,C10,C11,C12,C13,C14,C15,C16,C28,C34,C35,C37)</f>
        <v>2244492.85</v>
      </c>
      <c r="D41" s="61">
        <f t="shared" ref="D41:E41" si="6">SUM(D9,D10,D11,D12,D13,D14,D15,D16,D28,D34,D35,D37)</f>
        <v>16209428.15</v>
      </c>
      <c r="E41" s="61">
        <f t="shared" si="6"/>
        <v>16111982.770000001</v>
      </c>
      <c r="F41" s="61">
        <f>SUM(F9,F10,F11,F12,F13,F14,F15,F16,F28,F34,F35,F37)</f>
        <v>16111982.770000001</v>
      </c>
      <c r="G41" s="61">
        <f>SUM(G9,G10,G11,G12,G13,G14,G15,G16,G28,G34,G35,G37)</f>
        <v>1347047.4700000002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1347047.4700000002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14764935.300000001</v>
      </c>
      <c r="C70" s="61">
        <f t="shared" ref="C70:G70" si="14">C41+C65+C67</f>
        <v>2244492.85</v>
      </c>
      <c r="D70" s="61">
        <f t="shared" si="14"/>
        <v>16209428.15</v>
      </c>
      <c r="E70" s="61">
        <f t="shared" si="14"/>
        <v>16111982.770000001</v>
      </c>
      <c r="F70" s="61">
        <f t="shared" si="14"/>
        <v>16111982.770000001</v>
      </c>
      <c r="G70" s="61">
        <f t="shared" si="14"/>
        <v>1347047.4700000002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25" right="0.25" top="0.75" bottom="0.75" header="0.3" footer="0.3"/>
  <pageSetup scale="46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4652602</v>
      </c>
      <c r="Q9" s="18">
        <f>'Formato 5'!C15</f>
        <v>-1194677</v>
      </c>
      <c r="R9" s="18">
        <f>'Formato 5'!D15</f>
        <v>2657925</v>
      </c>
      <c r="S9" s="18">
        <f>'Formato 5'!E15</f>
        <v>2878076.48</v>
      </c>
      <c r="T9" s="18">
        <f>'Formato 5'!F15</f>
        <v>2878076.48</v>
      </c>
      <c r="U9" s="18">
        <f>'Formato 5'!G15</f>
        <v>-1774525.52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9364233.3000000007</v>
      </c>
      <c r="Q28" s="18">
        <f>'Formato 5'!C34</f>
        <v>3287269.85</v>
      </c>
      <c r="R28" s="18">
        <f>'Formato 5'!D34</f>
        <v>12651503.15</v>
      </c>
      <c r="S28" s="18">
        <f>'Formato 5'!E34</f>
        <v>12651503.15</v>
      </c>
      <c r="T28" s="18">
        <f>'Formato 5'!F34</f>
        <v>12651503.15</v>
      </c>
      <c r="U28" s="18">
        <f>'Formato 5'!G34</f>
        <v>3287269.85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748100</v>
      </c>
      <c r="Q29" s="18">
        <f>'Formato 5'!C35</f>
        <v>151900</v>
      </c>
      <c r="R29" s="18">
        <f>'Formato 5'!D35</f>
        <v>900000</v>
      </c>
      <c r="S29" s="18">
        <f>'Formato 5'!E35</f>
        <v>582403.14</v>
      </c>
      <c r="T29" s="18">
        <f>'Formato 5'!F35</f>
        <v>582403.14</v>
      </c>
      <c r="U29" s="18">
        <f>'Formato 5'!G35</f>
        <v>-165696.85999999999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748100</v>
      </c>
      <c r="Q30" s="18">
        <f>'Formato 5'!C36</f>
        <v>151900</v>
      </c>
      <c r="R30" s="18">
        <f>'Formato 5'!D36</f>
        <v>900000</v>
      </c>
      <c r="S30" s="18">
        <f>'Formato 5'!E36</f>
        <v>582403.14</v>
      </c>
      <c r="T30" s="18">
        <f>'Formato 5'!F36</f>
        <v>582403.14</v>
      </c>
      <c r="U30" s="18">
        <f>'Formato 5'!G36</f>
        <v>-165696.85999999999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14764935.300000001</v>
      </c>
      <c r="Q34">
        <f>'Formato 5'!C41</f>
        <v>2244492.85</v>
      </c>
      <c r="R34">
        <f>'Formato 5'!D41</f>
        <v>16209428.15</v>
      </c>
      <c r="S34">
        <f>'Formato 5'!E41</f>
        <v>16111982.770000001</v>
      </c>
      <c r="T34">
        <f>'Formato 5'!F41</f>
        <v>16111982.770000001</v>
      </c>
      <c r="U34">
        <f>'Formato 5'!G41</f>
        <v>1347047.4700000002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1347047.4700000002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>
    <pageSetUpPr fitToPage="1"/>
  </sheetPr>
  <dimension ref="A1:XFC161"/>
  <sheetViews>
    <sheetView zoomScale="71" zoomScaleNormal="71" zoomScalePageLayoutView="90" workbookViewId="0">
      <selection sqref="A1:G104857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SISTEMA PARA EL DESARROLLO INTEGRAL DE LA FAMILIA DEL MUNICIPIO DE SAN JOSE ITURBIDE, GTO.,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31 de diciembre de 2022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14764935.300000001</v>
      </c>
      <c r="C9" s="79">
        <f t="shared" ref="C9:G9" si="0">SUM(C10,C18,C28,C38,C48,C58,C62,C71,C75)</f>
        <v>1444492.85</v>
      </c>
      <c r="D9" s="79">
        <f t="shared" si="0"/>
        <v>16209428.15</v>
      </c>
      <c r="E9" s="79">
        <f t="shared" si="0"/>
        <v>15057992.57</v>
      </c>
      <c r="F9" s="79">
        <f t="shared" si="0"/>
        <v>15057962.57</v>
      </c>
      <c r="G9" s="79">
        <f t="shared" si="0"/>
        <v>1151435.58</v>
      </c>
    </row>
    <row r="10" spans="1:7" ht="14.25" x14ac:dyDescent="0.45">
      <c r="A10" s="83" t="s">
        <v>286</v>
      </c>
      <c r="B10" s="80">
        <f>SUM(B11:B17)</f>
        <v>9724250.6699999999</v>
      </c>
      <c r="C10" s="80">
        <f t="shared" ref="C10:F10" si="1">SUM(C11:C17)</f>
        <v>336231</v>
      </c>
      <c r="D10" s="80">
        <f t="shared" si="1"/>
        <v>10060481.67</v>
      </c>
      <c r="E10" s="80">
        <f t="shared" si="1"/>
        <v>9763987.0899999999</v>
      </c>
      <c r="F10" s="80">
        <f t="shared" si="1"/>
        <v>9763987.0899999999</v>
      </c>
      <c r="G10" s="80">
        <f>SUM(G11:G17)</f>
        <v>296494.58</v>
      </c>
    </row>
    <row r="11" spans="1:7" x14ac:dyDescent="0.25">
      <c r="A11" s="84" t="s">
        <v>287</v>
      </c>
      <c r="B11" s="80">
        <v>7326280</v>
      </c>
      <c r="C11" s="80">
        <v>119445</v>
      </c>
      <c r="D11" s="80">
        <v>7445725</v>
      </c>
      <c r="E11" s="80">
        <v>7393821.0800000001</v>
      </c>
      <c r="F11" s="80">
        <v>7393821.0800000001</v>
      </c>
      <c r="G11" s="80">
        <v>51903.92</v>
      </c>
    </row>
    <row r="12" spans="1:7" x14ac:dyDescent="0.25">
      <c r="A12" s="84" t="s">
        <v>288</v>
      </c>
      <c r="B12" s="80">
        <v>611566.67000000004</v>
      </c>
      <c r="C12" s="80">
        <v>15420</v>
      </c>
      <c r="D12" s="80">
        <v>626986.67000000004</v>
      </c>
      <c r="E12" s="80">
        <v>623700</v>
      </c>
      <c r="F12" s="80">
        <v>623700</v>
      </c>
      <c r="G12" s="80">
        <v>3286.67</v>
      </c>
    </row>
    <row r="13" spans="1:7" ht="14.25" x14ac:dyDescent="0.45">
      <c r="A13" s="84" t="s">
        <v>289</v>
      </c>
      <c r="B13" s="80">
        <v>1424404</v>
      </c>
      <c r="C13" s="80">
        <v>145366</v>
      </c>
      <c r="D13" s="80">
        <v>1569770</v>
      </c>
      <c r="E13" s="80">
        <v>1445313.62</v>
      </c>
      <c r="F13" s="80">
        <v>1445313.62</v>
      </c>
      <c r="G13" s="80">
        <v>124456.38</v>
      </c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>
        <f t="shared" ref="G14:G17" si="2">D14-E14</f>
        <v>0</v>
      </c>
    </row>
    <row r="15" spans="1:7" x14ac:dyDescent="0.25">
      <c r="A15" s="84" t="s">
        <v>291</v>
      </c>
      <c r="B15" s="80">
        <v>362000</v>
      </c>
      <c r="C15" s="80">
        <v>56000</v>
      </c>
      <c r="D15" s="80">
        <v>418000</v>
      </c>
      <c r="E15" s="80">
        <v>301152.39</v>
      </c>
      <c r="F15" s="80">
        <v>301152.39</v>
      </c>
      <c r="G15" s="80">
        <v>116847.61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x14ac:dyDescent="0.25">
      <c r="A18" s="83" t="s">
        <v>294</v>
      </c>
      <c r="B18" s="80">
        <f>SUM(B19:B27)</f>
        <v>2900000</v>
      </c>
      <c r="C18" s="80">
        <f t="shared" ref="C18:F18" si="3">SUM(C19:C27)</f>
        <v>-316788.09999999998</v>
      </c>
      <c r="D18" s="80">
        <f t="shared" si="3"/>
        <v>2583211.9</v>
      </c>
      <c r="E18" s="80">
        <f t="shared" si="3"/>
        <v>2500898.6599999997</v>
      </c>
      <c r="F18" s="80">
        <f t="shared" si="3"/>
        <v>2500898.6599999997</v>
      </c>
      <c r="G18" s="80">
        <f>SUM(G19:G27)</f>
        <v>82313.240000000005</v>
      </c>
    </row>
    <row r="19" spans="1:7" x14ac:dyDescent="0.25">
      <c r="A19" s="84" t="s">
        <v>295</v>
      </c>
      <c r="B19" s="80">
        <v>230000</v>
      </c>
      <c r="C19" s="80">
        <v>250000</v>
      </c>
      <c r="D19" s="80">
        <v>480000</v>
      </c>
      <c r="E19" s="80">
        <v>445524.7</v>
      </c>
      <c r="F19" s="80">
        <v>445524.7</v>
      </c>
      <c r="G19" s="80">
        <v>34475.300000000003</v>
      </c>
    </row>
    <row r="20" spans="1:7" x14ac:dyDescent="0.25">
      <c r="A20" s="84" t="s">
        <v>296</v>
      </c>
      <c r="B20" s="80">
        <v>300000</v>
      </c>
      <c r="C20" s="80">
        <v>150000</v>
      </c>
      <c r="D20" s="80">
        <v>450000</v>
      </c>
      <c r="E20" s="80">
        <v>448054.13</v>
      </c>
      <c r="F20" s="80">
        <v>448054.13</v>
      </c>
      <c r="G20" s="80">
        <v>1945.87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ref="G21:G26" si="4">D21-E21</f>
        <v>0</v>
      </c>
    </row>
    <row r="22" spans="1:7" x14ac:dyDescent="0.25">
      <c r="A22" s="84" t="s">
        <v>298</v>
      </c>
      <c r="B22" s="80">
        <v>95000</v>
      </c>
      <c r="C22" s="80">
        <v>80000</v>
      </c>
      <c r="D22" s="80">
        <v>175000</v>
      </c>
      <c r="E22" s="80">
        <v>169163.93</v>
      </c>
      <c r="F22" s="80">
        <v>169163.93</v>
      </c>
      <c r="G22" s="80">
        <v>5836.07</v>
      </c>
    </row>
    <row r="23" spans="1:7" x14ac:dyDescent="0.25">
      <c r="A23" s="84" t="s">
        <v>299</v>
      </c>
      <c r="B23" s="80">
        <v>1820000</v>
      </c>
      <c r="C23" s="80">
        <v>-1027000</v>
      </c>
      <c r="D23" s="80">
        <v>793000</v>
      </c>
      <c r="E23" s="80">
        <v>753277.47</v>
      </c>
      <c r="F23" s="80">
        <v>753277.47</v>
      </c>
      <c r="G23" s="80">
        <v>39722.53</v>
      </c>
    </row>
    <row r="24" spans="1:7" x14ac:dyDescent="0.25">
      <c r="A24" s="84" t="s">
        <v>300</v>
      </c>
      <c r="B24" s="80">
        <v>360000</v>
      </c>
      <c r="C24" s="80">
        <v>140000</v>
      </c>
      <c r="D24" s="80">
        <v>500000</v>
      </c>
      <c r="E24" s="80">
        <v>499819.11</v>
      </c>
      <c r="F24" s="80">
        <v>499819.11</v>
      </c>
      <c r="G24" s="80">
        <v>180.89</v>
      </c>
    </row>
    <row r="25" spans="1:7" x14ac:dyDescent="0.25">
      <c r="A25" s="84" t="s">
        <v>301</v>
      </c>
      <c r="B25" s="80">
        <v>80000</v>
      </c>
      <c r="C25" s="80">
        <v>90211.9</v>
      </c>
      <c r="D25" s="80">
        <v>170211.9</v>
      </c>
      <c r="E25" s="80">
        <v>170211.32</v>
      </c>
      <c r="F25" s="80">
        <v>170211.32</v>
      </c>
      <c r="G25" s="80">
        <v>0.57999999999999996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15000</v>
      </c>
      <c r="C27" s="80"/>
      <c r="D27" s="80">
        <v>15000</v>
      </c>
      <c r="E27" s="80">
        <v>14848</v>
      </c>
      <c r="F27" s="80">
        <v>14848</v>
      </c>
      <c r="G27" s="80">
        <v>152</v>
      </c>
    </row>
    <row r="28" spans="1:7" x14ac:dyDescent="0.25">
      <c r="A28" s="83" t="s">
        <v>304</v>
      </c>
      <c r="B28" s="80">
        <f>SUM(B29:B37)</f>
        <v>1630390.4</v>
      </c>
      <c r="C28" s="80">
        <f t="shared" ref="C28:G28" si="5">SUM(C29:C37)</f>
        <v>1233149.95</v>
      </c>
      <c r="D28" s="80">
        <f t="shared" si="5"/>
        <v>2863540.35</v>
      </c>
      <c r="E28" s="80">
        <f t="shared" si="5"/>
        <v>2680912.5900000003</v>
      </c>
      <c r="F28" s="80">
        <f t="shared" si="5"/>
        <v>2680882.5900000003</v>
      </c>
      <c r="G28" s="80">
        <f t="shared" si="5"/>
        <v>182627.76</v>
      </c>
    </row>
    <row r="29" spans="1:7" x14ac:dyDescent="0.25">
      <c r="A29" s="84" t="s">
        <v>305</v>
      </c>
      <c r="B29" s="80">
        <v>270000</v>
      </c>
      <c r="C29" s="80">
        <v>103000</v>
      </c>
      <c r="D29" s="80">
        <v>373000</v>
      </c>
      <c r="E29" s="80">
        <v>287537.2</v>
      </c>
      <c r="F29" s="80">
        <v>287537.2</v>
      </c>
      <c r="G29" s="80">
        <v>85462.8</v>
      </c>
    </row>
    <row r="30" spans="1:7" x14ac:dyDescent="0.25">
      <c r="A30" s="84" t="s">
        <v>306</v>
      </c>
      <c r="B30" s="80"/>
      <c r="C30" s="80"/>
      <c r="D30" s="80"/>
      <c r="E30" s="80"/>
      <c r="F30" s="80"/>
      <c r="G30" s="80">
        <f t="shared" ref="G30:G36" si="6">D30-E30</f>
        <v>0</v>
      </c>
    </row>
    <row r="31" spans="1:7" x14ac:dyDescent="0.25">
      <c r="A31" s="84" t="s">
        <v>307</v>
      </c>
      <c r="B31" s="80"/>
      <c r="C31" s="80"/>
      <c r="D31" s="80"/>
      <c r="E31" s="80"/>
      <c r="F31" s="80"/>
      <c r="G31" s="80">
        <f t="shared" si="6"/>
        <v>0</v>
      </c>
    </row>
    <row r="32" spans="1:7" x14ac:dyDescent="0.25">
      <c r="A32" s="84" t="s">
        <v>308</v>
      </c>
      <c r="B32" s="80">
        <v>171000</v>
      </c>
      <c r="C32" s="80">
        <v>20000</v>
      </c>
      <c r="D32" s="80">
        <v>191000</v>
      </c>
      <c r="E32" s="80">
        <v>190996.03</v>
      </c>
      <c r="F32" s="80">
        <v>190966.03</v>
      </c>
      <c r="G32" s="80">
        <v>3.97</v>
      </c>
    </row>
    <row r="33" spans="1:7" x14ac:dyDescent="0.25">
      <c r="A33" s="84" t="s">
        <v>309</v>
      </c>
      <c r="B33" s="80">
        <v>572000</v>
      </c>
      <c r="C33" s="80">
        <v>763925</v>
      </c>
      <c r="D33" s="80">
        <v>1335925</v>
      </c>
      <c r="E33" s="80">
        <v>1284761.6299999999</v>
      </c>
      <c r="F33" s="80">
        <v>1284761.6299999999</v>
      </c>
      <c r="G33" s="80">
        <v>51163.37</v>
      </c>
    </row>
    <row r="34" spans="1:7" x14ac:dyDescent="0.25">
      <c r="A34" s="84" t="s">
        <v>310</v>
      </c>
      <c r="B34" s="80">
        <v>40000</v>
      </c>
      <c r="C34" s="80">
        <v>45000</v>
      </c>
      <c r="D34" s="80">
        <v>85000</v>
      </c>
      <c r="E34" s="80">
        <v>75954.600000000006</v>
      </c>
      <c r="F34" s="80">
        <v>75954.600000000006</v>
      </c>
      <c r="G34" s="80">
        <v>9045.4</v>
      </c>
    </row>
    <row r="35" spans="1:7" x14ac:dyDescent="0.25">
      <c r="A35" s="84" t="s">
        <v>311</v>
      </c>
      <c r="B35" s="80">
        <v>28000</v>
      </c>
      <c r="C35" s="80"/>
      <c r="D35" s="80">
        <v>28000</v>
      </c>
      <c r="E35" s="80">
        <v>26923.95</v>
      </c>
      <c r="F35" s="80">
        <v>26923.95</v>
      </c>
      <c r="G35" s="80">
        <v>1076.05</v>
      </c>
    </row>
    <row r="36" spans="1:7" x14ac:dyDescent="0.25">
      <c r="A36" s="84" t="s">
        <v>312</v>
      </c>
      <c r="B36" s="80">
        <v>234602</v>
      </c>
      <c r="C36" s="80">
        <v>145398</v>
      </c>
      <c r="D36" s="80">
        <v>380000</v>
      </c>
      <c r="E36" s="80">
        <v>380000</v>
      </c>
      <c r="F36" s="80">
        <v>380000</v>
      </c>
      <c r="G36" s="80">
        <f t="shared" si="6"/>
        <v>0</v>
      </c>
    </row>
    <row r="37" spans="1:7" x14ac:dyDescent="0.25">
      <c r="A37" s="84" t="s">
        <v>313</v>
      </c>
      <c r="B37" s="80">
        <v>314788.40000000002</v>
      </c>
      <c r="C37" s="80">
        <v>155826.95000000001</v>
      </c>
      <c r="D37" s="80">
        <v>470615.35</v>
      </c>
      <c r="E37" s="80">
        <v>434739.18</v>
      </c>
      <c r="F37" s="80">
        <v>434739.18</v>
      </c>
      <c r="G37" s="80">
        <v>35876.17</v>
      </c>
    </row>
    <row r="38" spans="1:7" x14ac:dyDescent="0.25">
      <c r="A38" s="83" t="s">
        <v>314</v>
      </c>
      <c r="B38" s="80">
        <f>SUM(B39:B47)</f>
        <v>62194.23</v>
      </c>
      <c r="C38" s="80">
        <f t="shared" ref="C38:G38" si="7">SUM(C39:C47)</f>
        <v>40000</v>
      </c>
      <c r="D38" s="80">
        <f t="shared" si="7"/>
        <v>102194.23</v>
      </c>
      <c r="E38" s="80">
        <f t="shared" si="7"/>
        <v>102194.23</v>
      </c>
      <c r="F38" s="80">
        <f t="shared" si="7"/>
        <v>102194.23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>
        <v>62194.23</v>
      </c>
      <c r="C42" s="80">
        <v>40000</v>
      </c>
      <c r="D42" s="80">
        <v>102194.23</v>
      </c>
      <c r="E42" s="80">
        <v>102194.23</v>
      </c>
      <c r="F42" s="80">
        <v>102194.23</v>
      </c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ref="G51:G57" si="10">D51-E51</f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448100</v>
      </c>
      <c r="C71" s="80">
        <f t="shared" ref="C71:G71" si="15">SUM(C72:C74)</f>
        <v>151900</v>
      </c>
      <c r="D71" s="80">
        <f t="shared" si="15"/>
        <v>600000</v>
      </c>
      <c r="E71" s="80">
        <f t="shared" si="15"/>
        <v>10000</v>
      </c>
      <c r="F71" s="80">
        <f t="shared" si="15"/>
        <v>10000</v>
      </c>
      <c r="G71" s="80">
        <f t="shared" si="15"/>
        <v>590000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" si="16">D73-E73</f>
        <v>0</v>
      </c>
    </row>
    <row r="74" spans="1:7" x14ac:dyDescent="0.25">
      <c r="A74" s="84" t="s">
        <v>350</v>
      </c>
      <c r="B74" s="80">
        <v>448100</v>
      </c>
      <c r="C74" s="80">
        <v>151900</v>
      </c>
      <c r="D74" s="80">
        <v>600000</v>
      </c>
      <c r="E74" s="80">
        <v>10000</v>
      </c>
      <c r="F74" s="80">
        <v>10000</v>
      </c>
      <c r="G74" s="80">
        <v>590000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14764935.300000001</v>
      </c>
      <c r="C159" s="79">
        <f t="shared" ref="C159:G159" si="38">C9+C84</f>
        <v>1444492.85</v>
      </c>
      <c r="D159" s="79">
        <f t="shared" si="38"/>
        <v>16209428.15</v>
      </c>
      <c r="E159" s="79">
        <f t="shared" si="38"/>
        <v>15057992.57</v>
      </c>
      <c r="F159" s="79">
        <f t="shared" si="38"/>
        <v>15057962.57</v>
      </c>
      <c r="G159" s="79">
        <f t="shared" si="38"/>
        <v>1151435.58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25" right="0.25" top="0.75" bottom="0.75" header="0.3" footer="0.3"/>
  <pageSetup scale="28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14764935.300000001</v>
      </c>
      <c r="Q2" s="18">
        <f>'Formato 6 a)'!C9</f>
        <v>1444492.85</v>
      </c>
      <c r="R2" s="18">
        <f>'Formato 6 a)'!D9</f>
        <v>16209428.15</v>
      </c>
      <c r="S2" s="18">
        <f>'Formato 6 a)'!E9</f>
        <v>15057992.57</v>
      </c>
      <c r="T2" s="18">
        <f>'Formato 6 a)'!F9</f>
        <v>15057962.57</v>
      </c>
      <c r="U2" s="18">
        <f>'Formato 6 a)'!G9</f>
        <v>1151435.58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9724250.6699999999</v>
      </c>
      <c r="Q3" s="18">
        <f>'Formato 6 a)'!C10</f>
        <v>336231</v>
      </c>
      <c r="R3" s="18">
        <f>'Formato 6 a)'!D10</f>
        <v>10060481.67</v>
      </c>
      <c r="S3" s="18">
        <f>'Formato 6 a)'!E10</f>
        <v>9763987.0899999999</v>
      </c>
      <c r="T3" s="18">
        <f>'Formato 6 a)'!F10</f>
        <v>9763987.0899999999</v>
      </c>
      <c r="U3" s="18">
        <f>'Formato 6 a)'!G10</f>
        <v>296494.58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7326280</v>
      </c>
      <c r="Q4" s="18">
        <f>'Formato 6 a)'!C11</f>
        <v>119445</v>
      </c>
      <c r="R4" s="18">
        <f>'Formato 6 a)'!D11</f>
        <v>7445725</v>
      </c>
      <c r="S4" s="18">
        <f>'Formato 6 a)'!E11</f>
        <v>7393821.0800000001</v>
      </c>
      <c r="T4" s="18">
        <f>'Formato 6 a)'!F11</f>
        <v>7393821.0800000001</v>
      </c>
      <c r="U4" s="18">
        <f>'Formato 6 a)'!G11</f>
        <v>51903.92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611566.67000000004</v>
      </c>
      <c r="Q5" s="18">
        <f>'Formato 6 a)'!C12</f>
        <v>15420</v>
      </c>
      <c r="R5" s="18">
        <f>'Formato 6 a)'!D12</f>
        <v>626986.67000000004</v>
      </c>
      <c r="S5" s="18">
        <f>'Formato 6 a)'!E12</f>
        <v>623700</v>
      </c>
      <c r="T5" s="18">
        <f>'Formato 6 a)'!F12</f>
        <v>623700</v>
      </c>
      <c r="U5" s="18">
        <f>'Formato 6 a)'!G12</f>
        <v>3286.67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1424404</v>
      </c>
      <c r="Q6" s="18">
        <f>'Formato 6 a)'!C13</f>
        <v>145366</v>
      </c>
      <c r="R6" s="18">
        <f>'Formato 6 a)'!D13</f>
        <v>1569770</v>
      </c>
      <c r="S6" s="18">
        <f>'Formato 6 a)'!E13</f>
        <v>1445313.62</v>
      </c>
      <c r="T6" s="18">
        <f>'Formato 6 a)'!F13</f>
        <v>1445313.62</v>
      </c>
      <c r="U6" s="18">
        <f>'Formato 6 a)'!G13</f>
        <v>124456.38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362000</v>
      </c>
      <c r="Q8" s="18">
        <f>'Formato 6 a)'!C15</f>
        <v>56000</v>
      </c>
      <c r="R8" s="18">
        <f>'Formato 6 a)'!D15</f>
        <v>418000</v>
      </c>
      <c r="S8" s="18">
        <f>'Formato 6 a)'!E15</f>
        <v>301152.39</v>
      </c>
      <c r="T8" s="18">
        <f>'Formato 6 a)'!F15</f>
        <v>301152.39</v>
      </c>
      <c r="U8" s="18">
        <f>'Formato 6 a)'!G15</f>
        <v>116847.61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2900000</v>
      </c>
      <c r="Q11" s="18">
        <f>'Formato 6 a)'!C18</f>
        <v>-316788.09999999998</v>
      </c>
      <c r="R11" s="18">
        <f>'Formato 6 a)'!D18</f>
        <v>2583211.9</v>
      </c>
      <c r="S11" s="18">
        <f>'Formato 6 a)'!E18</f>
        <v>2500898.6599999997</v>
      </c>
      <c r="T11" s="18">
        <f>'Formato 6 a)'!F18</f>
        <v>2500898.6599999997</v>
      </c>
      <c r="U11" s="18">
        <f>'Formato 6 a)'!G18</f>
        <v>82313.240000000005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230000</v>
      </c>
      <c r="Q12" s="18">
        <f>'Formato 6 a)'!C19</f>
        <v>250000</v>
      </c>
      <c r="R12" s="18">
        <f>'Formato 6 a)'!D19</f>
        <v>480000</v>
      </c>
      <c r="S12" s="18">
        <f>'Formato 6 a)'!E19</f>
        <v>445524.7</v>
      </c>
      <c r="T12" s="18">
        <f>'Formato 6 a)'!F19</f>
        <v>445524.7</v>
      </c>
      <c r="U12" s="18">
        <f>'Formato 6 a)'!G19</f>
        <v>34475.300000000003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300000</v>
      </c>
      <c r="Q13" s="18">
        <f>'Formato 6 a)'!C20</f>
        <v>150000</v>
      </c>
      <c r="R13" s="18">
        <f>'Formato 6 a)'!D20</f>
        <v>450000</v>
      </c>
      <c r="S13" s="18">
        <f>'Formato 6 a)'!E20</f>
        <v>448054.13</v>
      </c>
      <c r="T13" s="18">
        <f>'Formato 6 a)'!F20</f>
        <v>448054.13</v>
      </c>
      <c r="U13" s="18">
        <f>'Formato 6 a)'!G20</f>
        <v>1945.87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95000</v>
      </c>
      <c r="Q15" s="18">
        <f>'Formato 6 a)'!C22</f>
        <v>80000</v>
      </c>
      <c r="R15" s="18">
        <f>'Formato 6 a)'!D22</f>
        <v>175000</v>
      </c>
      <c r="S15" s="18">
        <f>'Formato 6 a)'!E22</f>
        <v>169163.93</v>
      </c>
      <c r="T15" s="18">
        <f>'Formato 6 a)'!F22</f>
        <v>169163.93</v>
      </c>
      <c r="U15" s="18">
        <f>'Formato 6 a)'!G22</f>
        <v>5836.07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1820000</v>
      </c>
      <c r="Q16" s="18">
        <f>'Formato 6 a)'!C23</f>
        <v>-1027000</v>
      </c>
      <c r="R16" s="18">
        <f>'Formato 6 a)'!D23</f>
        <v>793000</v>
      </c>
      <c r="S16" s="18">
        <f>'Formato 6 a)'!E23</f>
        <v>753277.47</v>
      </c>
      <c r="T16" s="18">
        <f>'Formato 6 a)'!F23</f>
        <v>753277.47</v>
      </c>
      <c r="U16" s="18">
        <f>'Formato 6 a)'!G23</f>
        <v>39722.53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360000</v>
      </c>
      <c r="Q17" s="18">
        <f>'Formato 6 a)'!C24</f>
        <v>140000</v>
      </c>
      <c r="R17" s="18">
        <f>'Formato 6 a)'!D24</f>
        <v>500000</v>
      </c>
      <c r="S17" s="18">
        <f>'Formato 6 a)'!E24</f>
        <v>499819.11</v>
      </c>
      <c r="T17" s="18">
        <f>'Formato 6 a)'!F24</f>
        <v>499819.11</v>
      </c>
      <c r="U17" s="18">
        <f>'Formato 6 a)'!G24</f>
        <v>180.89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80000</v>
      </c>
      <c r="Q18" s="18">
        <f>'Formato 6 a)'!C25</f>
        <v>90211.9</v>
      </c>
      <c r="R18" s="18">
        <f>'Formato 6 a)'!D25</f>
        <v>170211.9</v>
      </c>
      <c r="S18" s="18">
        <f>'Formato 6 a)'!E25</f>
        <v>170211.32</v>
      </c>
      <c r="T18" s="18">
        <f>'Formato 6 a)'!F25</f>
        <v>170211.32</v>
      </c>
      <c r="U18" s="18">
        <f>'Formato 6 a)'!G25</f>
        <v>0.57999999999999996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15000</v>
      </c>
      <c r="Q20" s="18">
        <f>'Formato 6 a)'!C27</f>
        <v>0</v>
      </c>
      <c r="R20" s="18">
        <f>'Formato 6 a)'!D27</f>
        <v>15000</v>
      </c>
      <c r="S20" s="18">
        <f>'Formato 6 a)'!E27</f>
        <v>14848</v>
      </c>
      <c r="T20" s="18">
        <f>'Formato 6 a)'!F27</f>
        <v>14848</v>
      </c>
      <c r="U20" s="18">
        <f>'Formato 6 a)'!G27</f>
        <v>152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1630390.4</v>
      </c>
      <c r="Q21" s="18">
        <f>'Formato 6 a)'!C28</f>
        <v>1233149.95</v>
      </c>
      <c r="R21" s="18">
        <f>'Formato 6 a)'!D28</f>
        <v>2863540.35</v>
      </c>
      <c r="S21" s="18">
        <f>'Formato 6 a)'!E28</f>
        <v>2680912.5900000003</v>
      </c>
      <c r="T21" s="18">
        <f>'Formato 6 a)'!F28</f>
        <v>2680882.5900000003</v>
      </c>
      <c r="U21" s="18">
        <f>'Formato 6 a)'!G28</f>
        <v>182627.76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270000</v>
      </c>
      <c r="Q22" s="18">
        <f>'Formato 6 a)'!C29</f>
        <v>103000</v>
      </c>
      <c r="R22" s="18">
        <f>'Formato 6 a)'!D29</f>
        <v>373000</v>
      </c>
      <c r="S22" s="18">
        <f>'Formato 6 a)'!E29</f>
        <v>287537.2</v>
      </c>
      <c r="T22" s="18">
        <f>'Formato 6 a)'!F29</f>
        <v>287537.2</v>
      </c>
      <c r="U22" s="18">
        <f>'Formato 6 a)'!G29</f>
        <v>85462.8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171000</v>
      </c>
      <c r="Q25" s="18">
        <f>'Formato 6 a)'!C32</f>
        <v>20000</v>
      </c>
      <c r="R25" s="18">
        <f>'Formato 6 a)'!D32</f>
        <v>191000</v>
      </c>
      <c r="S25" s="18">
        <f>'Formato 6 a)'!E32</f>
        <v>190996.03</v>
      </c>
      <c r="T25" s="18">
        <f>'Formato 6 a)'!F32</f>
        <v>190966.03</v>
      </c>
      <c r="U25" s="18">
        <f>'Formato 6 a)'!G32</f>
        <v>3.97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572000</v>
      </c>
      <c r="Q26" s="18">
        <f>'Formato 6 a)'!C33</f>
        <v>763925</v>
      </c>
      <c r="R26" s="18">
        <f>'Formato 6 a)'!D33</f>
        <v>1335925</v>
      </c>
      <c r="S26" s="18">
        <f>'Formato 6 a)'!E33</f>
        <v>1284761.6299999999</v>
      </c>
      <c r="T26" s="18">
        <f>'Formato 6 a)'!F33</f>
        <v>1284761.6299999999</v>
      </c>
      <c r="U26" s="18">
        <f>'Formato 6 a)'!G33</f>
        <v>51163.37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40000</v>
      </c>
      <c r="Q27" s="18">
        <f>'Formato 6 a)'!C34</f>
        <v>45000</v>
      </c>
      <c r="R27" s="18">
        <f>'Formato 6 a)'!D34</f>
        <v>85000</v>
      </c>
      <c r="S27" s="18">
        <f>'Formato 6 a)'!E34</f>
        <v>75954.600000000006</v>
      </c>
      <c r="T27" s="18">
        <f>'Formato 6 a)'!F34</f>
        <v>75954.600000000006</v>
      </c>
      <c r="U27" s="18">
        <f>'Formato 6 a)'!G34</f>
        <v>9045.4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28000</v>
      </c>
      <c r="Q28" s="18">
        <f>'Formato 6 a)'!C35</f>
        <v>0</v>
      </c>
      <c r="R28" s="18">
        <f>'Formato 6 a)'!D35</f>
        <v>28000</v>
      </c>
      <c r="S28" s="18">
        <f>'Formato 6 a)'!E35</f>
        <v>26923.95</v>
      </c>
      <c r="T28" s="18">
        <f>'Formato 6 a)'!F35</f>
        <v>26923.95</v>
      </c>
      <c r="U28" s="18">
        <f>'Formato 6 a)'!G35</f>
        <v>1076.05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234602</v>
      </c>
      <c r="Q29" s="18">
        <f>'Formato 6 a)'!C36</f>
        <v>145398</v>
      </c>
      <c r="R29" s="18">
        <f>'Formato 6 a)'!D36</f>
        <v>380000</v>
      </c>
      <c r="S29" s="18">
        <f>'Formato 6 a)'!E36</f>
        <v>380000</v>
      </c>
      <c r="T29" s="18">
        <f>'Formato 6 a)'!F36</f>
        <v>380000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314788.40000000002</v>
      </c>
      <c r="Q30" s="18">
        <f>'Formato 6 a)'!C37</f>
        <v>155826.95000000001</v>
      </c>
      <c r="R30" s="18">
        <f>'Formato 6 a)'!D37</f>
        <v>470615.35</v>
      </c>
      <c r="S30" s="18">
        <f>'Formato 6 a)'!E37</f>
        <v>434739.18</v>
      </c>
      <c r="T30" s="18">
        <f>'Formato 6 a)'!F37</f>
        <v>434739.18</v>
      </c>
      <c r="U30" s="18">
        <f>'Formato 6 a)'!G37</f>
        <v>35876.17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62194.23</v>
      </c>
      <c r="Q31" s="18">
        <f>'Formato 6 a)'!C38</f>
        <v>40000</v>
      </c>
      <c r="R31" s="18">
        <f>'Formato 6 a)'!D38</f>
        <v>102194.23</v>
      </c>
      <c r="S31" s="18">
        <f>'Formato 6 a)'!E38</f>
        <v>102194.23</v>
      </c>
      <c r="T31" s="18">
        <f>'Formato 6 a)'!F38</f>
        <v>102194.23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62194.23</v>
      </c>
      <c r="Q35" s="18">
        <f>'Formato 6 a)'!C42</f>
        <v>40000</v>
      </c>
      <c r="R35" s="18">
        <f>'Formato 6 a)'!D42</f>
        <v>102194.23</v>
      </c>
      <c r="S35" s="18">
        <f>'Formato 6 a)'!E42</f>
        <v>102194.23</v>
      </c>
      <c r="T35" s="18">
        <f>'Formato 6 a)'!F42</f>
        <v>102194.23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448100</v>
      </c>
      <c r="Q64" s="18">
        <f>'Formato 6 a)'!C71</f>
        <v>151900</v>
      </c>
      <c r="R64" s="18">
        <f>'Formato 6 a)'!D71</f>
        <v>600000</v>
      </c>
      <c r="S64" s="18">
        <f>'Formato 6 a)'!E71</f>
        <v>10000</v>
      </c>
      <c r="T64" s="18">
        <f>'Formato 6 a)'!F71</f>
        <v>10000</v>
      </c>
      <c r="U64" s="18">
        <f>'Formato 6 a)'!G71</f>
        <v>590000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448100</v>
      </c>
      <c r="Q67" s="18">
        <f>'Formato 6 a)'!C74</f>
        <v>151900</v>
      </c>
      <c r="R67" s="18">
        <f>'Formato 6 a)'!D74</f>
        <v>600000</v>
      </c>
      <c r="S67" s="18">
        <f>'Formato 6 a)'!E74</f>
        <v>10000</v>
      </c>
      <c r="T67" s="18">
        <f>'Formato 6 a)'!F74</f>
        <v>10000</v>
      </c>
      <c r="U67" s="18">
        <f>'Formato 6 a)'!G74</f>
        <v>590000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14764935.300000001</v>
      </c>
      <c r="Q150">
        <f>'Formato 6 a)'!C159</f>
        <v>1444492.85</v>
      </c>
      <c r="R150">
        <f>'Formato 6 a)'!D159</f>
        <v>16209428.15</v>
      </c>
      <c r="S150">
        <f>'Formato 6 a)'!E159</f>
        <v>15057992.57</v>
      </c>
      <c r="T150">
        <f>'Formato 6 a)'!F159</f>
        <v>15057962.57</v>
      </c>
      <c r="U150">
        <f>'Formato 6 a)'!G159</f>
        <v>1151435.58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1"/>
  <sheetViews>
    <sheetView showGridLines="0" zoomScale="90" zoomScaleNormal="90" workbookViewId="0">
      <selection sqref="A1:G104857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31 de diciembre de 2022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14764935.300000001</v>
      </c>
      <c r="C9" s="59">
        <f>SUM(C10:GASTO_NE_FIN_02)</f>
        <v>144492.85</v>
      </c>
      <c r="D9" s="59">
        <f>SUM(D10:GASTO_NE_FIN_03)</f>
        <v>16209428.15</v>
      </c>
      <c r="E9" s="59">
        <f>SUM(E10:GASTO_NE_FIN_04)</f>
        <v>15057992.57</v>
      </c>
      <c r="F9" s="59">
        <f>SUM(F10:GASTO_NE_FIN_05)</f>
        <v>15057992.57</v>
      </c>
      <c r="G9" s="59">
        <f>SUM(G10:GASTO_NE_FIN_06)</f>
        <v>1151435.58</v>
      </c>
    </row>
    <row r="10" spans="1:7" s="24" customFormat="1" ht="14.25" x14ac:dyDescent="0.45">
      <c r="A10" s="144" t="s">
        <v>432</v>
      </c>
      <c r="B10" s="60">
        <v>14764935.300000001</v>
      </c>
      <c r="C10" s="60"/>
      <c r="D10" s="60">
        <v>14764935.300000001</v>
      </c>
      <c r="E10" s="60">
        <v>15057992.57</v>
      </c>
      <c r="F10" s="60">
        <v>15057992.57</v>
      </c>
      <c r="G10" s="77">
        <v>-293057.27</v>
      </c>
    </row>
    <row r="11" spans="1:7" s="24" customFormat="1" ht="14.25" x14ac:dyDescent="0.45">
      <c r="A11" s="144" t="s">
        <v>433</v>
      </c>
      <c r="B11" s="60"/>
      <c r="C11" s="60">
        <v>144492.85</v>
      </c>
      <c r="D11" s="60">
        <v>1444492.85</v>
      </c>
      <c r="E11" s="60"/>
      <c r="F11" s="60"/>
      <c r="G11" s="77">
        <v>1444492.85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ref="G12:G17" si="0">D12-E12</f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14764935.300000001</v>
      </c>
      <c r="C29" s="61">
        <f>GASTO_NE_T2+GASTO_E_T2</f>
        <v>144492.85</v>
      </c>
      <c r="D29" s="61">
        <f>GASTO_NE_T3+GASTO_E_T3</f>
        <v>16209428.15</v>
      </c>
      <c r="E29" s="61">
        <f>GASTO_NE_T4+GASTO_E_T4</f>
        <v>15057992.57</v>
      </c>
      <c r="F29" s="61">
        <f>GASTO_NE_T5+GASTO_E_T5</f>
        <v>15057992.57</v>
      </c>
      <c r="G29" s="61">
        <f>GASTO_NE_T6+GASTO_E_T6</f>
        <v>1151435.58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67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14764935.300000001</v>
      </c>
      <c r="Q2" s="18">
        <f>GASTO_NE_T2</f>
        <v>144492.85</v>
      </c>
      <c r="R2" s="18">
        <f>GASTO_NE_T3</f>
        <v>16209428.15</v>
      </c>
      <c r="S2" s="18">
        <f>GASTO_NE_T4</f>
        <v>15057992.57</v>
      </c>
      <c r="T2" s="18">
        <f>GASTO_NE_T5</f>
        <v>15057992.57</v>
      </c>
      <c r="U2" s="18">
        <f>GASTO_NE_T6</f>
        <v>1151435.58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14764935.300000001</v>
      </c>
      <c r="Q4" s="18">
        <f>TOTAL_E_T2</f>
        <v>144492.85</v>
      </c>
      <c r="R4" s="18">
        <f>TOTAL_E_T3</f>
        <v>16209428.15</v>
      </c>
      <c r="S4" s="18">
        <f>TOTAL_E_T4</f>
        <v>15057992.57</v>
      </c>
      <c r="T4" s="18">
        <f>TOTAL_E_T5</f>
        <v>15057992.57</v>
      </c>
      <c r="U4" s="18">
        <f>TOTAL_E_T6</f>
        <v>1151435.58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zoomScale="90" zoomScaleNormal="90" workbookViewId="0">
      <selection sqref="A1:G104857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31 de diciembre de 2022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14764935.300000001</v>
      </c>
      <c r="C9" s="70">
        <f t="shared" ref="C9:G9" si="0">SUM(C10,C19,C27,C37)</f>
        <v>1444492.85</v>
      </c>
      <c r="D9" s="70">
        <f t="shared" si="0"/>
        <v>16209428.449999999</v>
      </c>
      <c r="E9" s="70">
        <f t="shared" si="0"/>
        <v>15058082.57</v>
      </c>
      <c r="F9" s="70">
        <f t="shared" si="0"/>
        <v>15057992.57</v>
      </c>
      <c r="G9" s="70">
        <f t="shared" si="0"/>
        <v>1151435.58</v>
      </c>
    </row>
    <row r="10" spans="1:7" ht="14.25" x14ac:dyDescent="0.45">
      <c r="A10" s="53" t="s">
        <v>364</v>
      </c>
      <c r="B10" s="71">
        <f>SUM(B11:B18)</f>
        <v>8425023.3499999996</v>
      </c>
      <c r="C10" s="71">
        <f t="shared" ref="C10:F10" si="1">SUM(C11:C18)</f>
        <v>509142.5</v>
      </c>
      <c r="D10" s="71">
        <f t="shared" si="1"/>
        <v>8934166.1500000004</v>
      </c>
      <c r="E10" s="71">
        <f t="shared" si="1"/>
        <v>8519678.75</v>
      </c>
      <c r="F10" s="71">
        <f t="shared" si="1"/>
        <v>8519678.75</v>
      </c>
      <c r="G10" s="71">
        <f>SUM(G11:G18)</f>
        <v>414487.1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>
        <v>2138910.63</v>
      </c>
      <c r="C13" s="72">
        <v>228537.75</v>
      </c>
      <c r="D13" s="72">
        <v>2367448.6800000002</v>
      </c>
      <c r="E13" s="72">
        <v>2239688.02</v>
      </c>
      <c r="F13" s="72">
        <v>2239688.02</v>
      </c>
      <c r="G13" s="72">
        <v>127760.36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>
        <v>6286112.7199999997</v>
      </c>
      <c r="C15" s="72">
        <v>280604.75</v>
      </c>
      <c r="D15" s="72">
        <v>6566717.4699999997</v>
      </c>
      <c r="E15" s="72">
        <v>6279990.7300000004</v>
      </c>
      <c r="F15" s="72">
        <v>6279990.7300000004</v>
      </c>
      <c r="G15" s="72">
        <v>286726.74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6339911.9500000002</v>
      </c>
      <c r="C19" s="71">
        <f t="shared" ref="C19:F19" si="3">SUM(C20:C26)</f>
        <v>935350.35000000009</v>
      </c>
      <c r="D19" s="71">
        <f t="shared" si="3"/>
        <v>7275262.2999999998</v>
      </c>
      <c r="E19" s="71">
        <f t="shared" si="3"/>
        <v>6538403.8200000003</v>
      </c>
      <c r="F19" s="71">
        <f t="shared" si="3"/>
        <v>6538313.8200000003</v>
      </c>
      <c r="G19" s="71">
        <f>SUM(G20:G26)</f>
        <v>736948.4800000001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>
        <v>255914.1</v>
      </c>
      <c r="C21" s="71">
        <v>113433.4</v>
      </c>
      <c r="D21" s="71">
        <v>369347.5</v>
      </c>
      <c r="E21" s="71">
        <v>351764.39</v>
      </c>
      <c r="F21" s="71">
        <v>351674.39</v>
      </c>
      <c r="G21" s="72">
        <v>17673.11</v>
      </c>
    </row>
    <row r="22" spans="1:7" ht="14.25" x14ac:dyDescent="0.45">
      <c r="A22" s="63" t="s">
        <v>376</v>
      </c>
      <c r="B22" s="71">
        <v>1094782.8500000001</v>
      </c>
      <c r="C22" s="71">
        <v>309240.40000000002</v>
      </c>
      <c r="D22" s="71">
        <v>1404023.25</v>
      </c>
      <c r="E22" s="71">
        <v>1384838.43</v>
      </c>
      <c r="F22" s="71">
        <v>1384838.43</v>
      </c>
      <c r="G22" s="72">
        <v>19184.82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ref="G23:G26" si="4">D23-E23</f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>
        <v>4989215</v>
      </c>
      <c r="C25" s="71">
        <v>512676.55</v>
      </c>
      <c r="D25" s="71">
        <v>5501891.5499999998</v>
      </c>
      <c r="E25" s="71">
        <v>4801801</v>
      </c>
      <c r="F25" s="71">
        <v>4801801</v>
      </c>
      <c r="G25" s="72">
        <v>700090.55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14764935.300000001</v>
      </c>
      <c r="C77" s="73">
        <f t="shared" ref="C77:F77" si="18">C43+C9</f>
        <v>1444492.85</v>
      </c>
      <c r="D77" s="73">
        <f t="shared" si="18"/>
        <v>16209428.449999999</v>
      </c>
      <c r="E77" s="73">
        <f t="shared" si="18"/>
        <v>15058082.57</v>
      </c>
      <c r="F77" s="73">
        <f t="shared" si="18"/>
        <v>15057992.57</v>
      </c>
      <c r="G77" s="73">
        <f>G43+G9</f>
        <v>1151435.58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25" right="0.25" top="0.75" bottom="0.75" header="0.3" footer="0.3"/>
  <pageSetup scale="52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14764935.300000001</v>
      </c>
      <c r="Q2" s="18">
        <f>'Formato 6 c)'!C9</f>
        <v>1444492.85</v>
      </c>
      <c r="R2" s="18">
        <f>'Formato 6 c)'!D9</f>
        <v>16209428.449999999</v>
      </c>
      <c r="S2" s="18">
        <f>'Formato 6 c)'!E9</f>
        <v>15058082.57</v>
      </c>
      <c r="T2" s="18">
        <f>'Formato 6 c)'!F9</f>
        <v>15057992.57</v>
      </c>
      <c r="U2" s="18">
        <f>'Formato 6 c)'!G9</f>
        <v>1151435.58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8425023.3499999996</v>
      </c>
      <c r="Q3" s="18">
        <f>'Formato 6 c)'!C10</f>
        <v>509142.5</v>
      </c>
      <c r="R3" s="18">
        <f>'Formato 6 c)'!D10</f>
        <v>8934166.1500000004</v>
      </c>
      <c r="S3" s="18">
        <f>'Formato 6 c)'!E10</f>
        <v>8519678.75</v>
      </c>
      <c r="T3" s="18">
        <f>'Formato 6 c)'!F10</f>
        <v>8519678.75</v>
      </c>
      <c r="U3" s="18">
        <f>'Formato 6 c)'!G10</f>
        <v>414487.1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2138910.63</v>
      </c>
      <c r="Q6" s="18">
        <f>'Formato 6 c)'!C13</f>
        <v>228537.75</v>
      </c>
      <c r="R6" s="18">
        <f>'Formato 6 c)'!D13</f>
        <v>2367448.6800000002</v>
      </c>
      <c r="S6" s="18">
        <f>'Formato 6 c)'!E13</f>
        <v>2239688.02</v>
      </c>
      <c r="T6" s="18">
        <f>'Formato 6 c)'!F13</f>
        <v>2239688.02</v>
      </c>
      <c r="U6" s="18">
        <f>'Formato 6 c)'!G13</f>
        <v>127760.36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6286112.7199999997</v>
      </c>
      <c r="Q8" s="18">
        <f>'Formato 6 c)'!C15</f>
        <v>280604.75</v>
      </c>
      <c r="R8" s="18">
        <f>'Formato 6 c)'!D15</f>
        <v>6566717.4699999997</v>
      </c>
      <c r="S8" s="18">
        <f>'Formato 6 c)'!E15</f>
        <v>6279990.7300000004</v>
      </c>
      <c r="T8" s="18">
        <f>'Formato 6 c)'!F15</f>
        <v>6279990.7300000004</v>
      </c>
      <c r="U8" s="18">
        <f>'Formato 6 c)'!G15</f>
        <v>286726.74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6339911.9500000002</v>
      </c>
      <c r="Q12" s="18">
        <f>'Formato 6 c)'!C19</f>
        <v>935350.35000000009</v>
      </c>
      <c r="R12" s="18">
        <f>'Formato 6 c)'!D19</f>
        <v>7275262.2999999998</v>
      </c>
      <c r="S12" s="18">
        <f>'Formato 6 c)'!E19</f>
        <v>6538403.8200000003</v>
      </c>
      <c r="T12" s="18">
        <f>'Formato 6 c)'!F19</f>
        <v>6538313.8200000003</v>
      </c>
      <c r="U12" s="18">
        <f>'Formato 6 c)'!G19</f>
        <v>736948.4800000001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255914.1</v>
      </c>
      <c r="Q14" s="18">
        <f>'Formato 6 c)'!C21</f>
        <v>113433.4</v>
      </c>
      <c r="R14" s="18">
        <f>'Formato 6 c)'!D21</f>
        <v>369347.5</v>
      </c>
      <c r="S14" s="18">
        <f>'Formato 6 c)'!E21</f>
        <v>351764.39</v>
      </c>
      <c r="T14" s="18">
        <f>'Formato 6 c)'!F21</f>
        <v>351674.39</v>
      </c>
      <c r="U14" s="18">
        <f>'Formato 6 c)'!G21</f>
        <v>17673.11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1094782.8500000001</v>
      </c>
      <c r="Q15" s="18">
        <f>'Formato 6 c)'!C22</f>
        <v>309240.40000000002</v>
      </c>
      <c r="R15" s="18">
        <f>'Formato 6 c)'!D22</f>
        <v>1404023.25</v>
      </c>
      <c r="S15" s="18">
        <f>'Formato 6 c)'!E22</f>
        <v>1384838.43</v>
      </c>
      <c r="T15" s="18">
        <f>'Formato 6 c)'!F22</f>
        <v>1384838.43</v>
      </c>
      <c r="U15" s="18">
        <f>'Formato 6 c)'!G22</f>
        <v>19184.82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4989215</v>
      </c>
      <c r="Q18" s="18">
        <f>'Formato 6 c)'!C25</f>
        <v>512676.55</v>
      </c>
      <c r="R18" s="18">
        <f>'Formato 6 c)'!D25</f>
        <v>5501891.5499999998</v>
      </c>
      <c r="S18" s="18">
        <f>'Formato 6 c)'!E25</f>
        <v>4801801</v>
      </c>
      <c r="T18" s="18">
        <f>'Formato 6 c)'!F25</f>
        <v>4801801</v>
      </c>
      <c r="U18" s="18">
        <f>'Formato 6 c)'!G25</f>
        <v>700090.55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14764935.300000001</v>
      </c>
      <c r="Q68" s="18">
        <f>'Formato 6 c)'!C77</f>
        <v>1444492.85</v>
      </c>
      <c r="R68" s="18">
        <f>'Formato 6 c)'!D77</f>
        <v>16209428.449999999</v>
      </c>
      <c r="S68" s="18">
        <f>'Formato 6 c)'!E77</f>
        <v>15058082.57</v>
      </c>
      <c r="T68" s="18">
        <f>'Formato 6 c)'!F77</f>
        <v>15057992.57</v>
      </c>
      <c r="U68" s="18">
        <f>'Formato 6 c)'!G77</f>
        <v>1151435.58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 JOSE ITURBIDE,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 JOSE ITURBIDE,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64" zoomScaleNormal="64" workbookViewId="0">
      <selection sqref="A1:G104857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31 de diciembre de 2022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9724250.6699999999</v>
      </c>
      <c r="C9" s="66">
        <f t="shared" ref="C9:F9" si="0">SUM(C10,C11,C12,C15,C16,C19)</f>
        <v>336231</v>
      </c>
      <c r="D9" s="66">
        <f t="shared" si="0"/>
        <v>10060481.67</v>
      </c>
      <c r="E9" s="66">
        <f t="shared" si="0"/>
        <v>9763987.0899999999</v>
      </c>
      <c r="F9" s="66">
        <f t="shared" si="0"/>
        <v>9763987.0899999999</v>
      </c>
      <c r="G9" s="66">
        <f>SUM(G10,G11,G12,G15,G16,G19)</f>
        <v>296494.58000000007</v>
      </c>
    </row>
    <row r="10" spans="1:7" ht="14.25" x14ac:dyDescent="0.45">
      <c r="A10" s="53" t="s">
        <v>401</v>
      </c>
      <c r="B10" s="67">
        <v>9724250.6699999999</v>
      </c>
      <c r="C10" s="67">
        <v>336231</v>
      </c>
      <c r="D10" s="67">
        <v>10060481.67</v>
      </c>
      <c r="E10" s="67">
        <v>9763987.0899999999</v>
      </c>
      <c r="F10" s="67">
        <v>9763987.0899999999</v>
      </c>
      <c r="G10" s="67">
        <f>D10-E10</f>
        <v>296494.58000000007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9724250.6699999999</v>
      </c>
      <c r="C33" s="66">
        <f t="shared" ref="C33:G33" si="9">C21+C9</f>
        <v>336231</v>
      </c>
      <c r="D33" s="66">
        <f t="shared" si="9"/>
        <v>10060481.67</v>
      </c>
      <c r="E33" s="66">
        <f t="shared" si="9"/>
        <v>9763987.0899999999</v>
      </c>
      <c r="F33" s="66">
        <f t="shared" si="9"/>
        <v>9763987.0899999999</v>
      </c>
      <c r="G33" s="66">
        <f t="shared" si="9"/>
        <v>296494.58000000007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25" right="0.25" top="0.75" bottom="0.75" header="0.3" footer="0.3"/>
  <pageSetup scale="57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9724250.6699999999</v>
      </c>
      <c r="Q2" s="18">
        <f>'Formato 6 d)'!C9</f>
        <v>336231</v>
      </c>
      <c r="R2" s="18">
        <f>'Formato 6 d)'!D9</f>
        <v>10060481.67</v>
      </c>
      <c r="S2" s="18">
        <f>'Formato 6 d)'!E9</f>
        <v>9763987.0899999999</v>
      </c>
      <c r="T2" s="18">
        <f>'Formato 6 d)'!F9</f>
        <v>9763987.0899999999</v>
      </c>
      <c r="U2" s="18">
        <f>'Formato 6 d)'!G9</f>
        <v>296494.58000000007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9724250.6699999999</v>
      </c>
      <c r="Q3" s="18">
        <f>'Formato 6 d)'!C10</f>
        <v>336231</v>
      </c>
      <c r="R3" s="18">
        <f>'Formato 6 d)'!D10</f>
        <v>10060481.67</v>
      </c>
      <c r="S3" s="18">
        <f>'Formato 6 d)'!E10</f>
        <v>9763987.0899999999</v>
      </c>
      <c r="T3" s="18">
        <f>'Formato 6 d)'!F10</f>
        <v>9763987.0899999999</v>
      </c>
      <c r="U3" s="18">
        <f>'Formato 6 d)'!G10</f>
        <v>296494.58000000007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9724250.6699999999</v>
      </c>
      <c r="Q24" s="18">
        <f>'Formato 6 d)'!C33</f>
        <v>336231</v>
      </c>
      <c r="R24" s="18">
        <f>'Formato 6 d)'!D33</f>
        <v>10060481.67</v>
      </c>
      <c r="S24" s="18">
        <f>'Formato 6 d)'!E33</f>
        <v>9763987.0899999999</v>
      </c>
      <c r="T24" s="18">
        <f>'Formato 6 d)'!F33</f>
        <v>9763987.0899999999</v>
      </c>
      <c r="U24" s="18">
        <f>'Formato 6 d)'!G33</f>
        <v>296494.58000000007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sqref="A1:G104857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2023</v>
      </c>
      <c r="C6" s="182" t="str">
        <f>ANIO2P</f>
        <v>2024 (d)</v>
      </c>
      <c r="D6" s="182" t="str">
        <f>ANIO3P</f>
        <v>2025 (d)</v>
      </c>
      <c r="E6" s="182" t="str">
        <f>ANIO4P</f>
        <v>2026 (d)</v>
      </c>
      <c r="F6" s="182" t="str">
        <f>ANIO5P</f>
        <v>2027 (d)</v>
      </c>
      <c r="G6" s="182" t="str">
        <f>ANIO6P</f>
        <v>2028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25" right="0.25" top="0.75" bottom="0.75" header="0.3" footer="0.3"/>
  <pageSetup scale="6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sqref="A1:G104857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2023</v>
      </c>
      <c r="C6" s="182" t="str">
        <f>ANIO2P</f>
        <v>2024 (d)</v>
      </c>
      <c r="D6" s="182" t="str">
        <f>ANIO3P</f>
        <v>2025 (d)</v>
      </c>
      <c r="E6" s="182" t="str">
        <f>ANIO4P</f>
        <v>2026 (d)</v>
      </c>
      <c r="F6" s="182" t="str">
        <f>ANIO5P</f>
        <v>2027 (d)</v>
      </c>
      <c r="G6" s="182" t="str">
        <f>ANIO6P</f>
        <v>2028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25" right="0.25" top="0.75" bottom="0.75" header="0.3" footer="0.3"/>
  <pageSetup scale="52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zoomScale="90" zoomScaleNormal="90" workbookViewId="0">
      <selection activeCell="A3" sqref="A3:G104857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2017 ¹ (c)</v>
      </c>
      <c r="C5" s="187" t="str">
        <f>ANIO4R</f>
        <v>2018 ¹ (c)</v>
      </c>
      <c r="D5" s="187" t="str">
        <f>ANIO3R</f>
        <v>2019 ¹ (c)</v>
      </c>
      <c r="E5" s="187" t="str">
        <f>ANIO2R</f>
        <v>2020 ¹ (c)</v>
      </c>
      <c r="F5" s="187" t="str">
        <f>ANIO1R</f>
        <v>2021 ¹ (c)</v>
      </c>
      <c r="G5" s="51">
        <f>ANIO_INFORME</f>
        <v>2022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25" right="0.25" top="0.75" bottom="0.75" header="0.3" footer="0.3"/>
  <pageSetup scale="47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zoomScale="90" zoomScaleNormal="90" workbookViewId="0">
      <selection sqref="A1:G104857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San José Iturbide,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2017 ¹ (c)</v>
      </c>
      <c r="C5" s="187" t="str">
        <f>ANIO4R</f>
        <v>2018 ¹ (c)</v>
      </c>
      <c r="D5" s="187" t="str">
        <f>ANIO3R</f>
        <v>2019 ¹ (c)</v>
      </c>
      <c r="E5" s="187" t="str">
        <f>ANIO2R</f>
        <v>2020 ¹ (c)</v>
      </c>
      <c r="F5" s="187" t="str">
        <f>ANIO1R</f>
        <v>2021 ¹ (c)</v>
      </c>
      <c r="G5" s="51">
        <f>ANIO_INFORME</f>
        <v>2022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25" right="0.25" top="0.75" bottom="0.75" header="0.3" footer="0.3"/>
  <pageSetup scale="52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sqref="A1:F104857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SISTEMA PARA EL DESARROLLO INTEGRAL DE LA FAMILIA DEL MUNICIPIO DE SAN JOSE ITURBIDE, GTO.,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25" right="0.25" top="0.75" bottom="0.75" header="0.3" footer="0.3"/>
  <pageSetup scale="57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31" zoomScale="71" zoomScaleNormal="71" workbookViewId="0">
      <selection activeCell="F71" sqref="F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2021 y al 31 de diciembre de 2022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2788241.75</v>
      </c>
      <c r="C9" s="60">
        <f>SUM(C10:C16)</f>
        <v>1832997.39</v>
      </c>
      <c r="D9" s="100" t="s">
        <v>54</v>
      </c>
      <c r="E9" s="60">
        <f>SUM(E10:E18)</f>
        <v>207255.96999999997</v>
      </c>
      <c r="F9" s="60">
        <f>SUM(F10:F18)</f>
        <v>165814.21</v>
      </c>
    </row>
    <row r="10" spans="1:6" ht="14.25" x14ac:dyDescent="0.45">
      <c r="A10" s="96" t="s">
        <v>4</v>
      </c>
      <c r="B10" s="60"/>
      <c r="C10" s="60"/>
      <c r="D10" s="101" t="s">
        <v>55</v>
      </c>
      <c r="E10" s="60">
        <v>275302.86</v>
      </c>
      <c r="F10" s="60">
        <v>350.18</v>
      </c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149">
        <v>2788241.75</v>
      </c>
      <c r="C12" s="149">
        <v>1832997.39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-68046.89</v>
      </c>
      <c r="F16" s="60">
        <v>165464.03</v>
      </c>
    </row>
    <row r="17" spans="1:6" ht="14.25" x14ac:dyDescent="0.45">
      <c r="A17" s="95" t="s">
        <v>11</v>
      </c>
      <c r="B17" s="60">
        <f>SUM(B18:B24)</f>
        <v>2314</v>
      </c>
      <c r="C17" s="60">
        <f>SUM(C18:C24)</f>
        <v>2314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>
        <v>0</v>
      </c>
      <c r="F18" s="60"/>
    </row>
    <row r="19" spans="1:6" x14ac:dyDescent="0.25">
      <c r="A19" s="97" t="s">
        <v>13</v>
      </c>
      <c r="B19" s="149">
        <v>2314</v>
      </c>
      <c r="C19" s="149">
        <v>2314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176426.85</v>
      </c>
      <c r="C37" s="60">
        <v>178022.89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2966982.6</v>
      </c>
      <c r="C47" s="61">
        <f>C9+C17+C25+C31+C38+C41+C37</f>
        <v>2013334.2799999998</v>
      </c>
      <c r="D47" s="99" t="s">
        <v>91</v>
      </c>
      <c r="E47" s="61">
        <f>E9+E19+E23+E26+E27+E31+E38+E42</f>
        <v>207255.96999999997</v>
      </c>
      <c r="F47" s="61">
        <f>F9+F19+F23+F26+F27+F31+F38+F42</f>
        <v>165814.21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6345.4</v>
      </c>
      <c r="C52" s="60">
        <f>+B52</f>
        <v>6345.4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4183614.41</v>
      </c>
      <c r="C53" s="60">
        <v>4183614.41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87771</v>
      </c>
      <c r="C54" s="60">
        <f>+B54</f>
        <v>87771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-2965571.35</v>
      </c>
      <c r="C55" s="60">
        <v>-2649457.52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207255.96999999997</v>
      </c>
      <c r="F59" s="61">
        <f>F47+F57</f>
        <v>165814.21</v>
      </c>
    </row>
    <row r="60" spans="1:6" x14ac:dyDescent="0.25">
      <c r="A60" s="55" t="s">
        <v>50</v>
      </c>
      <c r="B60" s="61">
        <f>SUM(B50:B58)</f>
        <v>1312159.4600000004</v>
      </c>
      <c r="C60" s="61">
        <f>SUM(C50:C58)</f>
        <v>1628273.2900000005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4279142.0600000005</v>
      </c>
      <c r="C62" s="61">
        <f>SUM(C47+C60)</f>
        <v>3641607.5700000003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347046.19</v>
      </c>
      <c r="F63" s="77">
        <f>SUM(F64:F66)</f>
        <v>347046.19</v>
      </c>
    </row>
    <row r="64" spans="1:6" x14ac:dyDescent="0.25">
      <c r="A64" s="54"/>
      <c r="B64" s="54"/>
      <c r="C64" s="54"/>
      <c r="D64" s="103" t="s">
        <v>103</v>
      </c>
      <c r="E64" s="77">
        <v>347046.19</v>
      </c>
      <c r="F64" s="77">
        <v>347046.19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3856285.0100000002</v>
      </c>
      <c r="F68" s="77">
        <f>SUM(F69:F73)</f>
        <v>3260192.2800000003</v>
      </c>
    </row>
    <row r="69" spans="1:6" x14ac:dyDescent="0.25">
      <c r="A69" s="12"/>
      <c r="B69" s="54"/>
      <c r="C69" s="54"/>
      <c r="D69" s="103" t="s">
        <v>107</v>
      </c>
      <c r="E69" s="77">
        <v>737876.37</v>
      </c>
      <c r="F69" s="77">
        <v>55491.08</v>
      </c>
    </row>
    <row r="70" spans="1:6" x14ac:dyDescent="0.25">
      <c r="A70" s="12"/>
      <c r="B70" s="54"/>
      <c r="C70" s="54"/>
      <c r="D70" s="103" t="s">
        <v>108</v>
      </c>
      <c r="E70" s="77">
        <v>3118408.64</v>
      </c>
      <c r="F70" s="77">
        <v>3204701.2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4203331.2</v>
      </c>
      <c r="F79" s="61">
        <f>F63+F68+F75</f>
        <v>3607238.47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4410587.17</v>
      </c>
      <c r="F81" s="61">
        <f>F59+F79</f>
        <v>3773052.68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23622047244094491" right="0.23622047244094491" top="0.15748031496062992" bottom="0.15748031496062992" header="0.31496062992125984" footer="0.31496062992125984"/>
  <pageSetup scale="47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2788241.75</v>
      </c>
      <c r="Q4" s="18">
        <f>'Formato 1'!C9</f>
        <v>1832997.39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2788241.75</v>
      </c>
      <c r="Q7" s="18">
        <f>'Formato 1'!C12</f>
        <v>1832997.39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2314</v>
      </c>
      <c r="Q12" s="18">
        <f>'Formato 1'!C17</f>
        <v>2314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2314</v>
      </c>
      <c r="Q14" s="18">
        <f>'Formato 1'!C19</f>
        <v>2314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176426.85</v>
      </c>
      <c r="Q32" s="18">
        <f>'Formato 1'!C37</f>
        <v>178022.89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176426.85</v>
      </c>
      <c r="Q33" s="18">
        <f>'Formato 1'!C37</f>
        <v>178022.89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2966982.6</v>
      </c>
      <c r="Q42" s="18">
        <f>'Formato 1'!C47</f>
        <v>2013334.2799999998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6345.4</v>
      </c>
      <c r="Q46">
        <f>'Formato 1'!C52</f>
        <v>6345.4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4183614.41</v>
      </c>
      <c r="Q47">
        <f>'Formato 1'!C53</f>
        <v>4183614.41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87771</v>
      </c>
      <c r="Q48">
        <f>'Formato 1'!C54</f>
        <v>87771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-2965571.35</v>
      </c>
      <c r="Q49">
        <f>'Formato 1'!C55</f>
        <v>-2649457.52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1312159.4600000004</v>
      </c>
      <c r="Q53">
        <f>'Formato 1'!C60</f>
        <v>1628273.2900000005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4279142.0600000005</v>
      </c>
      <c r="Q54">
        <f>'Formato 1'!C62</f>
        <v>3641607.5700000003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207255.96999999997</v>
      </c>
      <c r="Q57">
        <f>'Formato 1'!F9</f>
        <v>165814.21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275302.86</v>
      </c>
      <c r="Q58">
        <f>'Formato 1'!F10</f>
        <v>350.18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-68046.89</v>
      </c>
      <c r="Q64">
        <f>'Formato 1'!F16</f>
        <v>165464.03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207255.96999999997</v>
      </c>
      <c r="Q95">
        <f>'Formato 1'!F47</f>
        <v>165814.21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207255.96999999997</v>
      </c>
      <c r="Q104">
        <f>'Formato 1'!F59</f>
        <v>165814.21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347046.19</v>
      </c>
      <c r="Q106">
        <f>'Formato 1'!F63</f>
        <v>347046.19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347046.19</v>
      </c>
      <c r="Q107">
        <f>'Formato 1'!F64</f>
        <v>347046.19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3856285.0100000002</v>
      </c>
      <c r="Q110">
        <f>'Formato 1'!F68</f>
        <v>3260192.2800000003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737876.37</v>
      </c>
      <c r="Q111">
        <f>'Formato 1'!F69</f>
        <v>55491.08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3118408.64</v>
      </c>
      <c r="Q112">
        <f>'Formato 1'!F70</f>
        <v>3204701.2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4203331.2</v>
      </c>
      <c r="Q119">
        <f>'Formato 1'!F79</f>
        <v>3607238.47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4410587.17</v>
      </c>
      <c r="Q120">
        <f>'Formato 1'!F81</f>
        <v>3773052.68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zoomScale="66" zoomScaleNormal="66" workbookViewId="0">
      <selection sqref="A1:H4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2021 y al 31 de diciembre de 2022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25" right="0.25" top="0.75" bottom="0.75" header="0.3" footer="0.3"/>
  <pageSetup scale="56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topLeftCell="A2" zoomScale="90" zoomScaleNormal="90" workbookViewId="0">
      <selection activeCell="A3" sqref="A3:K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SISTEMA PARA EL DESARROLLO INTEGRAL DE LA FAMILIA DEL MUNICIPIO DE SAN JOSE ITURBIDE, GTO.,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31 de diciembre de 2022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2022 (k)</v>
      </c>
      <c r="J6" s="131" t="str">
        <f>MONTO2</f>
        <v>Monto pagado de la inversión actualizado al 31 de diciembre de 2022 (l)</v>
      </c>
      <c r="K6" s="131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212</vt:i4>
      </vt:variant>
    </vt:vector>
  </HeadingPairs>
  <TitlesOfParts>
    <vt:vector size="243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'Formato 7 a)'!Área_de_impresión</vt:lpstr>
      <vt:lpstr>'Formato 7 b)'!Área_de_impresión</vt:lpstr>
      <vt:lpstr>'Formato 7 c)'!Área_de_impresión</vt:lpstr>
      <vt:lpstr>'Formato 7 d)'!Área_de_impresión</vt:lpstr>
      <vt:lpstr>'Formato 8'!Área_de_impresión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2023-01-30T16:13:47Z</cp:lastPrinted>
  <dcterms:created xsi:type="dcterms:W3CDTF">2017-01-19T17:59:06Z</dcterms:created>
  <dcterms:modified xsi:type="dcterms:W3CDTF">2023-02-13T18:25:47Z</dcterms:modified>
</cp:coreProperties>
</file>