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ESTRE 2023\DIGITALES\"/>
    </mc:Choice>
  </mc:AlternateContent>
  <bookViews>
    <workbookView xWindow="0" yWindow="0" windowWidth="20490" windowHeight="790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" l="1"/>
  <c r="G10" i="10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74" i="7"/>
  <c r="G74" i="7" s="1"/>
  <c r="G55" i="7"/>
  <c r="D55" i="7"/>
  <c r="G54" i="7"/>
  <c r="D54" i="7"/>
  <c r="G53" i="7"/>
  <c r="D53" i="7"/>
  <c r="G52" i="7"/>
  <c r="D52" i="7"/>
  <c r="G51" i="7"/>
  <c r="D51" i="7"/>
  <c r="G50" i="7"/>
  <c r="D50" i="7"/>
  <c r="G49" i="7"/>
  <c r="D49" i="7"/>
  <c r="D42" i="7"/>
  <c r="G42" i="7" s="1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G34" i="6" l="1"/>
  <c r="D34" i="6"/>
  <c r="G15" i="6"/>
  <c r="D15" i="6"/>
  <c r="A5" i="10" l="1"/>
  <c r="A2" i="15"/>
  <c r="A2" i="14" l="1"/>
  <c r="A2" i="13"/>
  <c r="A2" i="12"/>
  <c r="A2" i="11"/>
  <c r="A2" i="10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1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6" i="7"/>
  <c r="G57" i="7"/>
  <c r="G40" i="7"/>
  <c r="G41" i="7"/>
  <c r="G43" i="7"/>
  <c r="G44" i="7"/>
  <c r="G45" i="7"/>
  <c r="G46" i="7"/>
  <c r="G47" i="7"/>
  <c r="G3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E47" i="2" s="1"/>
  <c r="E59" i="2" s="1"/>
  <c r="E81" i="2" s="1"/>
  <c r="C60" i="2"/>
  <c r="B60" i="2"/>
  <c r="C41" i="2"/>
  <c r="B41" i="2"/>
  <c r="C38" i="2"/>
  <c r="C9" i="9" l="1"/>
  <c r="E29" i="8"/>
  <c r="C9" i="7"/>
  <c r="F79" i="2"/>
  <c r="F47" i="2"/>
  <c r="F59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G9" i="7" l="1"/>
  <c r="F81" i="2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B9" i="2"/>
  <c r="B47" i="2" s="1"/>
  <c r="C47" i="2" l="1"/>
  <c r="C62" i="2" s="1"/>
  <c r="B62" i="2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<sst xmlns="http://schemas.openxmlformats.org/spreadsheetml/2006/main" count="833" uniqueCount="577">
  <si>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</si>
  <si>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</si>
  <si>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</si>
  <si>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</si>
  <si>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</si>
  <si>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</si>
  <si>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</si>
  <si>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</si>
  <si>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</si>
  <si>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</si>
  <si>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</si>
  <si>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</si>
  <si>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</si>
  <si>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</si>
  <si>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</si>
  <si>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</si>
  <si>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</si>
  <si>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</si>
  <si>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</si>
  <si>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</si>
  <si>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</si>
  <si>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</si>
  <si>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</si>
  <si>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</si>
  <si>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</si>
  <si>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</si>
  <si>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</si>
  <si>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</si>
  <si>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</si>
  <si>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</si>
  <si>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</si>
  <si>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</si>
  <si>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</si>
  <si>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</si>
  <si>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</si>
  <si>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</si>
  <si>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</si>
  <si>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</si>
  <si>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</si>
  <si>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</si>
  <si>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</si>
  <si>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</si>
  <si>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</si>
  <si>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</si>
  <si>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</si>
  <si>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</si>
  <si>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</si>
  <si>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</si>
  <si>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</si>
  <si>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</si>
  <si>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</si>
  <si>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</si>
  <si>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</si>
  <si>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</si>
  <si>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</si>
  <si>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</si>
  <si>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</si>
  <si>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</si>
  <si>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</si>
  <si>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</si>
  <si>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</si>
  <si>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</si>
  <si>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</si>
  <si>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</si>
  <si>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</si>
  <si>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</si>
  <si>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</si>
  <si>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</si>
  <si>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</si>
  <si>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</si>
  <si>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</si>
  <si>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</si>
  <si>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</si>
  <si>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</si>
  <si>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</si>
  <si>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</si>
  <si>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</si>
  <si>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</si>
  <si>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</si>
  <si>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</si>
  <si>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</si>
  <si>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</si>
  <si>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</si>
  <si>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</si>
  <si>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</si>
  <si>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</si>
  <si>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</si>
  <si>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</si>
  <si>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</si>
  <si>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</si>
  <si>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</si>
  <si>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</si>
  <si>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</si>
  <si>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</si>
  <si>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</si>
  <si>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</si>
  <si>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</si>
  <si>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</si>
  <si>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</si>
  <si>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</si>
  <si>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</si>
  <si>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</si>
  <si>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</si>
  <si>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</si>
  <si>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</si>
  <si>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</si>
  <si>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</si>
  <si>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</si>
  <si>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</si>
  <si>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</si>
  <si>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</si>
  <si>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</si>
  <si>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</si>
  <si>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</si>
  <si>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</si>
  <si>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</si>
  <si>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</si>
  <si>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</si>
  <si>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</si>
  <si>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</si>
  <si>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</si>
  <si>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</si>
  <si>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</si>
  <si>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</si>
  <si>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</si>
  <si>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</si>
  <si>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</si>
  <si>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</si>
  <si>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</si>
  <si>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</si>
  <si>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</si>
  <si>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</si>
  <si>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</si>
  <si>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</si>
  <si>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</si>
  <si>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</si>
  <si>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</si>
  <si>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</si>
  <si>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</si>
  <si>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</si>
  <si>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</si>
  <si>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</si>
  <si>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</si>
  <si>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</si>
  <si>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</si>
  <si>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</si>
  <si>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</si>
  <si>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</si>
  <si>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</si>
  <si>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</si>
  <si>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</si>
  <si>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</si>
  <si>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</si>
  <si>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</si>
  <si>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</si>
  <si>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</si>
  <si>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</si>
  <si>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</si>
  <si>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</si>
  <si>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</si>
  <si>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</si>
  <si>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</si>
  <si>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</si>
  <si>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</si>
  <si>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</si>
  <si>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</si>
  <si>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</si>
  <si>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</si>
  <si>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</si>
  <si>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</si>
  <si>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</si>
  <si>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</si>
  <si>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</si>
  <si>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</si>
  <si>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</si>
  <si>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</si>
  <si>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</si>
  <si>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</si>
  <si>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</si>
  <si>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</si>
  <si>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</si>
  <si>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</si>
  <si>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</si>
  <si>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</si>
  <si>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</si>
  <si>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</si>
  <si>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</si>
  <si>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</si>
  <si>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</si>
  <si>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</si>
  <si>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</si>
  <si>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</si>
  <si>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</si>
  <si>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</si>
  <si>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</si>
  <si>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</si>
  <si>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</si>
  <si>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</si>
  <si>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</si>
  <si>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</si>
  <si>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</si>
  <si>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</si>
  <si>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</si>
  <si>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</si>
  <si>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</si>
  <si>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</si>
  <si>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</si>
  <si>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</si>
  <si>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</si>
  <si>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</si>
  <si>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</si>
  <si>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</si>
  <si>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</si>
  <si>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</si>
  <si>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</si>
  <si>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</si>
  <si>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</si>
  <si>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</si>
  <si>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</si>
  <si>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</si>
  <si>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</si>
  <si>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</si>
  <si>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</si>
  <si>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</si>
  <si>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</si>
  <si>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</si>
  <si>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</si>
  <si>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</si>
  <si>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</si>
  <si>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</si>
  <si>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</si>
  <si>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</si>
  <si>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</si>
  <si>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</si>
  <si>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</si>
  <si>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</si>
  <si>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</si>
  <si>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</si>
  <si>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</si>
  <si>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</si>
  <si>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</si>
  <si>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</si>
  <si>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</si>
  <si>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</si>
  <si>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</si>
  <si>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</si>
  <si>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</si>
  <si>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</si>
  <si>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</si>
  <si>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</si>
  <si>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</si>
  <si>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</si>
  <si>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</si>
  <si>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</si>
  <si>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</si>
  <si>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</si>
  <si>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</si>
  <si>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</si>
  <si>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</si>
  <si>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</si>
  <si>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</si>
  <si>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</si>
  <si>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</si>
  <si>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</si>
  <si>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</si>
  <si>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</si>
  <si>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</si>
  <si>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</si>
  <si>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</si>
  <si>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</si>
  <si>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</si>
  <si>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</si>
  <si>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</si>
  <si>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</si>
  <si>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</si>
  <si>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</si>
  <si>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</si>
  <si>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</si>
  <si>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</si>
  <si>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</si>
  <si>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</si>
  <si>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</si>
  <si>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</si>
  <si>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</si>
  <si>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</si>
  <si>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</si>
  <si>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</si>
  <si>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</si>
  <si>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</si>
  <si>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</si>
  <si>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</si>
  <si>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</si>
  <si>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</si>
  <si>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</si>
  <si>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</si>
  <si>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</si>
  <si>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</si>
  <si>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</si>
  <si>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</si>
  <si>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</si>
  <si>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</si>
  <si>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</si>
  <si>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</si>
  <si>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</si>
  <si>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</si>
  <si>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</si>
  <si>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</si>
  <si>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</si>
  <si>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</si>
  <si>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</si>
  <si>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</si>
  <si>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</si>
  <si>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</si>
  <si>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</si>
  <si>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</si>
  <si>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</si>
  <si>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</si>
  <si>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</si>
  <si>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</si>
  <si>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</si>
  <si>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</si>
  <si>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</si>
  <si>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</si>
  <si>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</si>
  <si>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</si>
  <si>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</si>
  <si>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</si>
  <si>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</si>
  <si>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</si>
  <si>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</si>
  <si>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</si>
  <si>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</si>
  <si>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</si>
  <si>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</si>
  <si>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</si>
  <si>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</si>
  <si>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</si>
  <si>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</si>
  <si>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</si>
  <si>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</si>
  <si>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</si>
  <si>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</si>
  <si>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</si>
  <si>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</si>
  <si>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</si>
  <si>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</si>
  <si>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</si>
  <si>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</si>
  <si>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</si>
  <si>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</si>
  <si>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</si>
  <si>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</si>
  <si>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</si>
  <si>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</si>
  <si>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</si>
  <si>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</si>
  <si>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</si>
  <si>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</si>
  <si>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</si>
  <si>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</si>
  <si>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</si>
  <si>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</si>
  <si>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</si>
  <si>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</si>
  <si>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</si>
  <si>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</si>
  <si>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</si>
  <si>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</si>
  <si>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</si>
  <si>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</si>
  <si>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</si>
  <si>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</si>
  <si>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</si>
  <si>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</si>
  <si>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</si>
  <si>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</si>
  <si>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</si>
  <si>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</si>
  <si>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</si>
  <si>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</si>
  <si>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</si>
  <si>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</si>
  <si>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</si>
  <si>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</si>
  <si>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</si>
  <si>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</si>
  <si>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</si>
  <si>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</si>
  <si>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</si>
  <si>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</si>
  <si>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</si>
  <si>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</si>
  <si>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</si>
  <si>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</si>
  <si>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</si>
  <si>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</si>
  <si>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</si>
  <si>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</si>
  <si>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</si>
  <si>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</si>
  <si>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</si>
  <si>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</si>
  <si>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</si>
  <si>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</si>
  <si>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</si>
  <si>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</si>
  <si>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</si>
  <si>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</si>
  <si>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</si>
  <si>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</si>
  <si>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</si>
  <si>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</si>
  <si>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</si>
  <si>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</si>
  <si>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</si>
  <si>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</si>
  <si>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</si>
  <si>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</si>
  <si>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</si>
  <si>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</si>
  <si>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</si>
  <si>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</si>
  <si>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</si>
  <si>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</si>
  <si>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</si>
  <si>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</si>
  <si>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</si>
  <si>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</si>
  <si>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</si>
  <si>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</si>
  <si>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</si>
  <si>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</si>
  <si>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</si>
  <si>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</si>
  <si>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</si>
  <si>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</si>
  <si>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</si>
  <si>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</si>
  <si>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</si>
  <si>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</si>
  <si>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</si>
  <si>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</si>
  <si>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</si>
  <si>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</si>
  <si>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</si>
  <si>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</si>
  <si>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</si>
  <si>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</si>
  <si>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</si>
  <si>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</si>
  <si>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</si>
  <si>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</si>
  <si>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</si>
  <si>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</si>
  <si>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</si>
  <si>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</si>
  <si>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</si>
  <si>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</si>
  <si>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</si>
  <si>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</si>
  <si>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</si>
  <si>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</si>
  <si>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</si>
  <si>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</si>
  <si>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</si>
  <si>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</si>
  <si>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</si>
  <si>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</si>
  <si>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</si>
  <si>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</si>
  <si>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</si>
  <si>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</si>
  <si>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</si>
  <si>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</si>
  <si>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</si>
  <si>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</si>
  <si>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</si>
  <si>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</si>
  <si>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</si>
  <si>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</si>
  <si>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</si>
  <si>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</si>
  <si>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</si>
  <si>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</si>
  <si>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</si>
  <si>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</si>
  <si>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</si>
  <si>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</si>
  <si>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</si>
  <si>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</si>
  <si>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</si>
  <si>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</si>
  <si>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</si>
  <si>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</si>
  <si>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</si>
  <si>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</si>
  <si>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</si>
  <si>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</si>
  <si>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</si>
  <si>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</si>
  <si>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</si>
  <si>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</si>
  <si>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</si>
  <si>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</si>
  <si>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</si>
  <si>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</si>
  <si>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</si>
  <si>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</si>
  <si>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</si>
  <si>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</si>
  <si>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</si>
  <si>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</si>
  <si>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</si>
  <si>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</si>
  <si>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</si>
  <si>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</si>
  <si>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</si>
  <si>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</si>
  <si>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</si>
  <si>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</si>
  <si>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</si>
  <si>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</si>
  <si>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</si>
  <si>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</si>
  <si>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</si>
  <si>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</si>
  <si>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</si>
  <si>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</si>
  <si>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</si>
  <si>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</si>
  <si>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</si>
  <si>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</si>
  <si>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</si>
  <si>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</si>
  <si>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</si>
  <si>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</si>
  <si>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</si>
  <si>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</si>
  <si>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</si>
  <si>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</si>
  <si>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</si>
  <si>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</si>
  <si>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</si>
  <si>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</si>
  <si>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</si>
  <si>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</si>
  <si>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</si>
  <si>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</si>
  <si>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</si>
  <si>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</si>
  <si>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</si>
  <si>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</si>
  <si>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</si>
  <si>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</si>
  <si>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</si>
  <si>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</si>
  <si>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</si>
  <si>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</si>
  <si>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</si>
  <si>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</si>
  <si>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</si>
  <si>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</si>
  <si>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</si>
  <si>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</si>
  <si>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para el Desarrollo Integral de la Familia del Municipio de San José Iturbide, Gto.</t>
  </si>
  <si>
    <t>al 31 de Diciembre de 2022 y al 30 de Junio de 2023</t>
  </si>
  <si>
    <t>Al 31 de Diciembre de 2022 y al 30 de Junio de 2023</t>
  </si>
  <si>
    <t>del 01 de Enero al 30 de Junio de 2023</t>
  </si>
  <si>
    <t>31120M31D010000 AREA DE PRESIDENCIA DEL SISTEMA DIF</t>
  </si>
  <si>
    <t>31120M31D020000 AREA DE DIRECCION GENERAL SMDIF</t>
  </si>
  <si>
    <t>31120M31D030000 COORDINACION DE RECURSOS FINANCIEROS</t>
  </si>
  <si>
    <t>31120M31D040000 AREA DE ALIMENTARIOS DEL SISTEMA DIF</t>
  </si>
  <si>
    <t>31120M31D050000 ACCIONES A FAVOR DE LA INFANCIA</t>
  </si>
  <si>
    <t>31120M31D060000 COORDINACION DE ADULTOS MAYORES</t>
  </si>
  <si>
    <t>31120M31D070000 AREA DE INCLUSION Y REHABILITACION</t>
  </si>
  <si>
    <t>31120M31D080000 AREA DE DESARROLLO COMUNITARIO</t>
  </si>
  <si>
    <t>31120M31D090000 AREA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</si>
</sst>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0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2" borderId="16" xfId="1" applyNumberFormat="1" applyFont="1" applyFill="1" applyBorder="1" applyAlignment="1">
      <alignment horizontal="right"/>
    </xf>
    <xf numFmtId="4" fontId="1" fillId="0" borderId="14" xfId="1" applyNumberFormat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E61" sqref="E61"/>
    </sheetView>
  </sheetViews>
  <sheetFormatPr baseColWidth="10" defaultColWidth="11" defaultRowHeight="15" x14ac:dyDescent="0.25"/>
  <cols>
    <col min="1" max="1" width="96.42578125" customWidth="1"/>
    <col min="2" max="3" width="17.42578125" customWidth="1"/>
    <col min="4" max="4" width="98.7109375" bestFit="1" customWidth="1"/>
    <col min="5" max="5" width="20" customWidth="1"/>
    <col min="6" max="6" width="18.42578125" customWidth="1"/>
  </cols>
  <sheetData>
    <row r="1" spans="1:6" ht="40.9" customHeight="1" x14ac:dyDescent="0.25">
      <c r="A1" s="140" t="s">
        <v>0</v>
      </c>
      <c r="B1" s="141"/>
      <c r="C1" s="141"/>
      <c r="D1" s="141"/>
      <c r="E1" s="141"/>
      <c r="F1" s="142"/>
    </row>
    <row r="2" spans="1:6" ht="15" customHeight="1" x14ac:dyDescent="0.25">
      <c r="A2" s="174" t="s">
        <v>564</v>
      </c>
      <c r="B2" s="175"/>
      <c r="C2" s="175"/>
      <c r="D2" s="175"/>
      <c r="E2" s="175"/>
      <c r="F2" s="176"/>
    </row>
    <row r="3" spans="1:6" ht="15" customHeight="1" x14ac:dyDescent="0.25">
      <c r="A3" s="177" t="s">
        <v>1</v>
      </c>
      <c r="B3" s="178"/>
      <c r="C3" s="178"/>
      <c r="D3" s="178"/>
      <c r="E3" s="178"/>
      <c r="F3" s="179"/>
    </row>
    <row r="4" spans="1:6" ht="12.95" customHeight="1" x14ac:dyDescent="0.25">
      <c r="A4" s="180" t="s">
        <v>565</v>
      </c>
      <c r="B4" s="181"/>
      <c r="C4" s="181"/>
      <c r="D4" s="181"/>
      <c r="E4" s="181"/>
      <c r="F4" s="182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3456914.37</v>
      </c>
      <c r="C9" s="49">
        <f>SUM(C10:C16)</f>
        <v>2788241.75</v>
      </c>
      <c r="D9" s="48" t="s">
        <v>12</v>
      </c>
      <c r="E9" s="49">
        <f>SUM(E10:E18)</f>
        <v>173824.1</v>
      </c>
      <c r="F9" s="49">
        <f>SUM(F10:F18)</f>
        <v>207255.96999999997</v>
      </c>
    </row>
    <row r="10" spans="1:6" x14ac:dyDescent="0.25">
      <c r="A10" s="50" t="s">
        <v>13</v>
      </c>
      <c r="B10" s="183">
        <v>0</v>
      </c>
      <c r="C10" s="183">
        <v>0</v>
      </c>
      <c r="D10" s="50" t="s">
        <v>14</v>
      </c>
      <c r="E10" s="183">
        <v>350.18</v>
      </c>
      <c r="F10" s="183">
        <v>275302.86</v>
      </c>
    </row>
    <row r="11" spans="1:6" x14ac:dyDescent="0.25">
      <c r="A11" s="50" t="s">
        <v>15</v>
      </c>
      <c r="B11" s="183">
        <v>3456914.37</v>
      </c>
      <c r="C11" s="183">
        <v>0</v>
      </c>
      <c r="D11" s="50" t="s">
        <v>16</v>
      </c>
      <c r="E11" s="183">
        <v>0</v>
      </c>
      <c r="F11" s="183">
        <v>0</v>
      </c>
    </row>
    <row r="12" spans="1:6" x14ac:dyDescent="0.25">
      <c r="A12" s="50" t="s">
        <v>17</v>
      </c>
      <c r="B12" s="183">
        <v>0</v>
      </c>
      <c r="C12" s="183">
        <v>2788241.75</v>
      </c>
      <c r="D12" s="50" t="s">
        <v>18</v>
      </c>
      <c r="E12" s="183">
        <v>0</v>
      </c>
      <c r="F12" s="183">
        <v>0</v>
      </c>
    </row>
    <row r="13" spans="1:6" x14ac:dyDescent="0.25">
      <c r="A13" s="50" t="s">
        <v>19</v>
      </c>
      <c r="B13" s="183">
        <v>0</v>
      </c>
      <c r="C13" s="183">
        <v>0</v>
      </c>
      <c r="D13" s="50" t="s">
        <v>20</v>
      </c>
      <c r="E13" s="183">
        <v>0</v>
      </c>
      <c r="F13" s="183">
        <v>0</v>
      </c>
    </row>
    <row r="14" spans="1:6" x14ac:dyDescent="0.25">
      <c r="A14" s="50" t="s">
        <v>21</v>
      </c>
      <c r="B14" s="183">
        <v>0</v>
      </c>
      <c r="C14" s="183">
        <v>0</v>
      </c>
      <c r="D14" s="50" t="s">
        <v>22</v>
      </c>
      <c r="E14" s="183">
        <v>0</v>
      </c>
      <c r="F14" s="183">
        <v>0</v>
      </c>
    </row>
    <row r="15" spans="1:6" x14ac:dyDescent="0.25">
      <c r="A15" s="50" t="s">
        <v>23</v>
      </c>
      <c r="B15" s="183">
        <v>0</v>
      </c>
      <c r="C15" s="183">
        <v>0</v>
      </c>
      <c r="D15" s="50" t="s">
        <v>24</v>
      </c>
      <c r="E15" s="183">
        <v>0</v>
      </c>
      <c r="F15" s="183">
        <v>0</v>
      </c>
    </row>
    <row r="16" spans="1:6" x14ac:dyDescent="0.25">
      <c r="A16" s="50" t="s">
        <v>25</v>
      </c>
      <c r="B16" s="183">
        <v>0</v>
      </c>
      <c r="C16" s="183">
        <v>0</v>
      </c>
      <c r="D16" s="50" t="s">
        <v>26</v>
      </c>
      <c r="E16" s="183">
        <v>173473.92000000001</v>
      </c>
      <c r="F16" s="183">
        <v>-68046.89</v>
      </c>
    </row>
    <row r="17" spans="1:6" x14ac:dyDescent="0.25">
      <c r="A17" s="48" t="s">
        <v>27</v>
      </c>
      <c r="B17" s="49">
        <f>SUM(B18:B24)</f>
        <v>19314</v>
      </c>
      <c r="C17" s="49">
        <f>SUM(C18:C24)</f>
        <v>2314</v>
      </c>
      <c r="D17" s="50" t="s">
        <v>28</v>
      </c>
      <c r="E17" s="183">
        <v>0</v>
      </c>
      <c r="F17" s="183">
        <v>0</v>
      </c>
    </row>
    <row r="18" spans="1:6" x14ac:dyDescent="0.25">
      <c r="A18" s="50" t="s">
        <v>29</v>
      </c>
      <c r="B18" s="183">
        <v>0</v>
      </c>
      <c r="C18" s="183">
        <v>0</v>
      </c>
      <c r="D18" s="50" t="s">
        <v>30</v>
      </c>
      <c r="E18" s="183">
        <v>0</v>
      </c>
      <c r="F18" s="183">
        <v>0</v>
      </c>
    </row>
    <row r="19" spans="1:6" x14ac:dyDescent="0.25">
      <c r="A19" s="50" t="s">
        <v>31</v>
      </c>
      <c r="B19" s="183">
        <v>2314</v>
      </c>
      <c r="C19" s="183">
        <v>2314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183">
        <v>0</v>
      </c>
      <c r="C20" s="183">
        <v>0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183">
        <v>0</v>
      </c>
      <c r="C21" s="183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183">
        <v>17000</v>
      </c>
      <c r="C22" s="183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183">
        <v>0</v>
      </c>
      <c r="C23" s="183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183">
        <v>0</v>
      </c>
      <c r="C24" s="183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183">
        <v>176426.85</v>
      </c>
      <c r="C37" s="183">
        <v>176426.85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3652655.22</v>
      </c>
      <c r="C47" s="4">
        <f>C9+C17+C25+C31+C37+C38+C41</f>
        <v>2966982.6</v>
      </c>
      <c r="D47" s="2" t="s">
        <v>86</v>
      </c>
      <c r="E47" s="4">
        <f>E9+E19+E23+E26+E27+E31+E38+E42</f>
        <v>173824.1</v>
      </c>
      <c r="F47" s="4">
        <f>F9+F19+F23+F26+F27+F31+F38+F42</f>
        <v>207255.96999999997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183">
        <v>0</v>
      </c>
      <c r="C50" s="183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183">
        <v>0</v>
      </c>
      <c r="C51" s="183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183">
        <v>6345.4</v>
      </c>
      <c r="C52" s="183">
        <v>6345.4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183">
        <v>4183614.41</v>
      </c>
      <c r="C53" s="183">
        <v>4183614.41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183">
        <v>87771</v>
      </c>
      <c r="C54" s="183">
        <v>87771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183">
        <v>-2965571.35</v>
      </c>
      <c r="C55" s="183">
        <v>-2965571.35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183">
        <v>0</v>
      </c>
      <c r="C56" s="183">
        <v>0</v>
      </c>
      <c r="D56" s="47"/>
      <c r="E56" s="51"/>
      <c r="F56" s="51"/>
    </row>
    <row r="57" spans="1:6" x14ac:dyDescent="0.25">
      <c r="A57" s="48" t="s">
        <v>102</v>
      </c>
      <c r="B57" s="183">
        <v>0</v>
      </c>
      <c r="C57" s="183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183">
        <v>0</v>
      </c>
      <c r="C58" s="183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173824.1</v>
      </c>
      <c r="F59" s="4">
        <f>F47+F57</f>
        <v>207255.96999999997</v>
      </c>
    </row>
    <row r="60" spans="1:6" x14ac:dyDescent="0.25">
      <c r="A60" s="3" t="s">
        <v>106</v>
      </c>
      <c r="B60" s="4">
        <f>SUM(B50:B58)</f>
        <v>1312159.4600000004</v>
      </c>
      <c r="C60" s="4">
        <f>SUM(C50:C58)</f>
        <v>1312159.4600000004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4964814.6800000006</v>
      </c>
      <c r="C62" s="4">
        <f>SUM(C47+C60)</f>
        <v>4279142.0600000005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347046.19</v>
      </c>
      <c r="F63" s="49">
        <f>SUM(F64:F66)</f>
        <v>347046.19</v>
      </c>
    </row>
    <row r="64" spans="1:6" x14ac:dyDescent="0.25">
      <c r="A64" s="47"/>
      <c r="B64" s="47"/>
      <c r="C64" s="47"/>
      <c r="D64" s="48" t="s">
        <v>110</v>
      </c>
      <c r="E64" s="183">
        <v>347046.19</v>
      </c>
      <c r="F64" s="183">
        <v>347046.19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4575389.5</v>
      </c>
      <c r="F68" s="49">
        <f>SUM(F69:F73)</f>
        <v>3856285.0100000002</v>
      </c>
    </row>
    <row r="69" spans="1:6" x14ac:dyDescent="0.25">
      <c r="A69" s="55"/>
      <c r="B69" s="47"/>
      <c r="C69" s="47"/>
      <c r="D69" s="48" t="s">
        <v>114</v>
      </c>
      <c r="E69" s="183">
        <v>719104.49</v>
      </c>
      <c r="F69" s="183">
        <v>737876.37</v>
      </c>
    </row>
    <row r="70" spans="1:6" x14ac:dyDescent="0.25">
      <c r="A70" s="55"/>
      <c r="B70" s="47"/>
      <c r="C70" s="47"/>
      <c r="D70" s="48" t="s">
        <v>115</v>
      </c>
      <c r="E70" s="183">
        <v>3856285.01</v>
      </c>
      <c r="F70" s="183">
        <v>3118408.64</v>
      </c>
    </row>
    <row r="71" spans="1:6" x14ac:dyDescent="0.25">
      <c r="A71" s="55"/>
      <c r="B71" s="47"/>
      <c r="C71" s="47"/>
      <c r="D71" s="48" t="s">
        <v>116</v>
      </c>
      <c r="E71" s="183">
        <v>0</v>
      </c>
      <c r="F71" s="183">
        <v>0</v>
      </c>
    </row>
    <row r="72" spans="1:6" x14ac:dyDescent="0.25">
      <c r="A72" s="55"/>
      <c r="B72" s="47"/>
      <c r="C72" s="47"/>
      <c r="D72" s="48" t="s">
        <v>117</v>
      </c>
      <c r="E72" s="183">
        <v>0</v>
      </c>
      <c r="F72" s="183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4922435.6900000004</v>
      </c>
      <c r="F79" s="4">
        <f>F63+F68+F75</f>
        <v>4203331.2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5096259.79</v>
      </c>
      <c r="F81" s="4">
        <f>F59+F79</f>
        <v>4410587.17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19:F45 B59:C62 B9:C9 B17:C17 B25:C36 B38:C49 E9:F9 E50:F63 E65:F68 E73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49 B17:C17 B25:C36 B38:C46 B59:C62 E19:F63 E65:F68 E73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3" t="s">
        <v>453</v>
      </c>
      <c r="B1" s="163"/>
      <c r="C1" s="163"/>
      <c r="D1" s="163"/>
      <c r="E1" s="163"/>
      <c r="F1" s="163"/>
      <c r="G1" s="163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32" t="s">
        <v>454</v>
      </c>
      <c r="B3" s="133"/>
      <c r="C3" s="133"/>
      <c r="D3" s="133"/>
      <c r="E3" s="133"/>
      <c r="F3" s="133"/>
      <c r="G3" s="134"/>
    </row>
    <row r="4" spans="1:7" x14ac:dyDescent="0.25">
      <c r="A4" s="132" t="s">
        <v>2</v>
      </c>
      <c r="B4" s="133"/>
      <c r="C4" s="133"/>
      <c r="D4" s="133"/>
      <c r="E4" s="133"/>
      <c r="F4" s="133"/>
      <c r="G4" s="134"/>
    </row>
    <row r="5" spans="1:7" x14ac:dyDescent="0.25">
      <c r="A5" s="132" t="s">
        <v>455</v>
      </c>
      <c r="B5" s="133"/>
      <c r="C5" s="133"/>
      <c r="D5" s="133"/>
      <c r="E5" s="133"/>
      <c r="F5" s="133"/>
      <c r="G5" s="134"/>
    </row>
    <row r="6" spans="1:7" x14ac:dyDescent="0.25">
      <c r="A6" s="161" t="s">
        <v>456</v>
      </c>
      <c r="B6" s="38">
        <v>2022</v>
      </c>
      <c r="C6" s="161">
        <f>+B6+1</f>
        <v>2023</v>
      </c>
      <c r="D6" s="161">
        <f>+C6+1</f>
        <v>2024</v>
      </c>
      <c r="E6" s="161">
        <f>+D6+1</f>
        <v>2025</v>
      </c>
      <c r="F6" s="161">
        <f>+E6+1</f>
        <v>2026</v>
      </c>
      <c r="G6" s="161">
        <f>+F6+1</f>
        <v>2027</v>
      </c>
    </row>
    <row r="7" spans="1:7" ht="83.25" customHeight="1" x14ac:dyDescent="0.25">
      <c r="A7" s="162"/>
      <c r="B7" s="72" t="s">
        <v>457</v>
      </c>
      <c r="C7" s="162"/>
      <c r="D7" s="162"/>
      <c r="E7" s="162"/>
      <c r="F7" s="162"/>
      <c r="G7" s="162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4" t="s">
        <v>472</v>
      </c>
      <c r="B1" s="164"/>
      <c r="C1" s="164"/>
      <c r="D1" s="164"/>
      <c r="E1" s="164"/>
      <c r="F1" s="164"/>
      <c r="G1" s="164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5" t="s">
        <v>474</v>
      </c>
      <c r="B6" s="38">
        <v>2022</v>
      </c>
      <c r="C6" s="161">
        <f>+B6+1</f>
        <v>2023</v>
      </c>
      <c r="D6" s="161">
        <f>+C6+1</f>
        <v>2024</v>
      </c>
      <c r="E6" s="161">
        <f>+D6+1</f>
        <v>2025</v>
      </c>
      <c r="F6" s="161">
        <f>+E6+1</f>
        <v>2026</v>
      </c>
      <c r="G6" s="161">
        <f>+F6+1</f>
        <v>2027</v>
      </c>
    </row>
    <row r="7" spans="1:7" ht="57.75" customHeight="1" x14ac:dyDescent="0.25">
      <c r="A7" s="166"/>
      <c r="B7" s="39" t="s">
        <v>457</v>
      </c>
      <c r="C7" s="162"/>
      <c r="D7" s="162"/>
      <c r="E7" s="162"/>
      <c r="F7" s="162"/>
      <c r="G7" s="162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4" t="s">
        <v>488</v>
      </c>
      <c r="B1" s="164"/>
      <c r="C1" s="164"/>
      <c r="D1" s="164"/>
      <c r="E1" s="164"/>
      <c r="F1" s="164"/>
      <c r="G1" s="164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68" t="s">
        <v>456</v>
      </c>
      <c r="B5" s="169">
        <v>2017</v>
      </c>
      <c r="C5" s="169">
        <f>+B5+1</f>
        <v>2018</v>
      </c>
      <c r="D5" s="169">
        <f>+C5+1</f>
        <v>2019</v>
      </c>
      <c r="E5" s="169">
        <f>+D5+1</f>
        <v>2020</v>
      </c>
      <c r="F5" s="169">
        <f>+E5+1</f>
        <v>2021</v>
      </c>
      <c r="G5" s="38">
        <f>+F5+1</f>
        <v>2022</v>
      </c>
    </row>
    <row r="6" spans="1:7" ht="32.25" x14ac:dyDescent="0.25">
      <c r="A6" s="151"/>
      <c r="B6" s="170"/>
      <c r="C6" s="170"/>
      <c r="D6" s="170"/>
      <c r="E6" s="170"/>
      <c r="F6" s="170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67" t="s">
        <v>511</v>
      </c>
      <c r="B39" s="167"/>
      <c r="C39" s="167"/>
      <c r="D39" s="167"/>
      <c r="E39" s="167"/>
      <c r="F39" s="167"/>
      <c r="G39" s="167"/>
    </row>
    <row r="40" spans="1:7" x14ac:dyDescent="0.25">
      <c r="A40" s="167" t="s">
        <v>512</v>
      </c>
      <c r="B40" s="167"/>
      <c r="C40" s="167"/>
      <c r="D40" s="167"/>
      <c r="E40" s="167"/>
      <c r="F40" s="167"/>
      <c r="G40" s="16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4" t="s">
        <v>513</v>
      </c>
      <c r="B1" s="164"/>
      <c r="C1" s="164"/>
      <c r="D1" s="164"/>
      <c r="E1" s="164"/>
      <c r="F1" s="164"/>
      <c r="G1" s="164"/>
    </row>
    <row r="2" spans="1:7" x14ac:dyDescent="0.25">
      <c r="A2" s="129" t="str">
        <f>'Formato 1'!A2</f>
        <v xml:space="preserve"> Sistema para el Desarrollo Integral de la Familia del Municipio de San José Iturbide, Gto.</v>
      </c>
      <c r="B2" s="130"/>
      <c r="C2" s="130"/>
      <c r="D2" s="130"/>
      <c r="E2" s="130"/>
      <c r="F2" s="130"/>
      <c r="G2" s="131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474</v>
      </c>
      <c r="B5" s="169">
        <v>2017</v>
      </c>
      <c r="C5" s="169">
        <f>+B5+1</f>
        <v>2018</v>
      </c>
      <c r="D5" s="169">
        <f>+C5+1</f>
        <v>2019</v>
      </c>
      <c r="E5" s="169">
        <f>+D5+1</f>
        <v>2020</v>
      </c>
      <c r="F5" s="169">
        <f>+E5+1</f>
        <v>2021</v>
      </c>
      <c r="G5" s="38">
        <v>2022</v>
      </c>
    </row>
    <row r="6" spans="1:7" ht="48.75" customHeight="1" x14ac:dyDescent="0.25">
      <c r="A6" s="172"/>
      <c r="B6" s="170"/>
      <c r="C6" s="170"/>
      <c r="D6" s="170"/>
      <c r="E6" s="170"/>
      <c r="F6" s="170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67" t="s">
        <v>511</v>
      </c>
      <c r="B32" s="167"/>
      <c r="C32" s="167"/>
      <c r="D32" s="167"/>
      <c r="E32" s="167"/>
      <c r="F32" s="167"/>
      <c r="G32" s="167"/>
    </row>
    <row r="33" spans="1:7" x14ac:dyDescent="0.25">
      <c r="A33" s="167" t="s">
        <v>512</v>
      </c>
      <c r="B33" s="167"/>
      <c r="C33" s="167"/>
      <c r="D33" s="167"/>
      <c r="E33" s="167"/>
      <c r="F33" s="167"/>
      <c r="G33" s="16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3" t="s">
        <v>517</v>
      </c>
      <c r="B1" s="173"/>
      <c r="C1" s="173"/>
      <c r="D1" s="173"/>
      <c r="E1" s="173"/>
      <c r="F1" s="173"/>
    </row>
    <row r="2" spans="1:6" ht="20.100000000000001" customHeight="1" x14ac:dyDescent="0.25">
      <c r="A2" s="114" t="str">
        <f>'Formato 1'!A2</f>
        <v xml:space="preserve"> Sistema para el Desarrollo Integral de la Familia del Municipio de San José Iturbide, Gto.</v>
      </c>
      <c r="B2" s="135"/>
      <c r="C2" s="135"/>
      <c r="D2" s="135"/>
      <c r="E2" s="135"/>
      <c r="F2" s="136"/>
    </row>
    <row r="3" spans="1:6" ht="29.25" customHeight="1" x14ac:dyDescent="0.25">
      <c r="A3" s="137" t="s">
        <v>518</v>
      </c>
      <c r="B3" s="138"/>
      <c r="C3" s="138"/>
      <c r="D3" s="138"/>
      <c r="E3" s="138"/>
      <c r="F3" s="139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D18" sqref="D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0" t="s">
        <v>124</v>
      </c>
      <c r="B1" s="141"/>
      <c r="C1" s="141"/>
      <c r="D1" s="141"/>
      <c r="E1" s="141"/>
      <c r="F1" s="141"/>
      <c r="G1" s="141"/>
      <c r="H1" s="142"/>
    </row>
    <row r="2" spans="1:8" x14ac:dyDescent="0.25">
      <c r="A2" s="174" t="s">
        <v>564</v>
      </c>
      <c r="B2" s="175"/>
      <c r="C2" s="175"/>
      <c r="D2" s="175"/>
      <c r="E2" s="175"/>
      <c r="F2" s="175"/>
      <c r="G2" s="175"/>
      <c r="H2" s="176"/>
    </row>
    <row r="3" spans="1:8" ht="15" customHeight="1" x14ac:dyDescent="0.25">
      <c r="A3" s="177" t="s">
        <v>125</v>
      </c>
      <c r="B3" s="178"/>
      <c r="C3" s="178"/>
      <c r="D3" s="178"/>
      <c r="E3" s="178"/>
      <c r="F3" s="178"/>
      <c r="G3" s="178"/>
      <c r="H3" s="179"/>
    </row>
    <row r="4" spans="1:8" ht="15" customHeight="1" x14ac:dyDescent="0.25">
      <c r="A4" s="180" t="s">
        <v>566</v>
      </c>
      <c r="B4" s="181"/>
      <c r="C4" s="181"/>
      <c r="D4" s="181"/>
      <c r="E4" s="181"/>
      <c r="F4" s="181"/>
      <c r="G4" s="181"/>
      <c r="H4" s="182"/>
    </row>
    <row r="5" spans="1:8" x14ac:dyDescent="0.25">
      <c r="A5" s="155" t="s">
        <v>2</v>
      </c>
      <c r="B5" s="156"/>
      <c r="C5" s="156"/>
      <c r="D5" s="156"/>
      <c r="E5" s="156"/>
      <c r="F5" s="156"/>
      <c r="G5" s="156"/>
      <c r="H5" s="157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0</v>
      </c>
      <c r="C18" s="184">
        <v>207255.97</v>
      </c>
      <c r="D18" s="185"/>
      <c r="E18" s="185"/>
      <c r="F18" s="185"/>
      <c r="G18" s="184">
        <v>173824.1</v>
      </c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0</v>
      </c>
      <c r="C20" s="4">
        <f t="shared" si="3"/>
        <v>207255.97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173824.1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3" t="s">
        <v>154</v>
      </c>
      <c r="B33" s="143"/>
      <c r="C33" s="143"/>
      <c r="D33" s="143"/>
      <c r="E33" s="143"/>
      <c r="F33" s="143"/>
      <c r="G33" s="143"/>
      <c r="H33" s="143"/>
    </row>
    <row r="34" spans="1:8" ht="14.45" customHeight="1" x14ac:dyDescent="0.25">
      <c r="A34" s="143"/>
      <c r="B34" s="143"/>
      <c r="C34" s="143"/>
      <c r="D34" s="143"/>
      <c r="E34" s="143"/>
      <c r="F34" s="143"/>
      <c r="G34" s="143"/>
      <c r="H34" s="143"/>
    </row>
    <row r="35" spans="1:8" ht="14.45" customHeight="1" x14ac:dyDescent="0.25">
      <c r="A35" s="143"/>
      <c r="B35" s="143"/>
      <c r="C35" s="143"/>
      <c r="D35" s="143"/>
      <c r="E35" s="143"/>
      <c r="F35" s="143"/>
      <c r="G35" s="143"/>
      <c r="H35" s="143"/>
    </row>
    <row r="36" spans="1:8" ht="14.45" customHeight="1" x14ac:dyDescent="0.25">
      <c r="A36" s="143"/>
      <c r="B36" s="143"/>
      <c r="C36" s="143"/>
      <c r="D36" s="143"/>
      <c r="E36" s="143"/>
      <c r="F36" s="143"/>
      <c r="G36" s="143"/>
      <c r="H36" s="143"/>
    </row>
    <row r="37" spans="1:8" ht="14.45" customHeight="1" x14ac:dyDescent="0.25">
      <c r="A37" s="143"/>
      <c r="B37" s="143"/>
      <c r="C37" s="143"/>
      <c r="D37" s="143"/>
      <c r="E37" s="143"/>
      <c r="F37" s="143"/>
      <c r="G37" s="143"/>
      <c r="H37" s="143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6">
    <mergeCell ref="A1:H1"/>
    <mergeCell ref="A33:H37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B18 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B27" sqref="B27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4" t="s">
        <v>165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x14ac:dyDescent="0.25">
      <c r="A2" s="174" t="s">
        <v>564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x14ac:dyDescent="0.25">
      <c r="A3" s="177" t="s">
        <v>166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1" x14ac:dyDescent="0.25">
      <c r="A4" s="180" t="s">
        <v>567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x14ac:dyDescent="0.25">
      <c r="A5" s="155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52" zoomScale="67" zoomScaleNormal="53" workbookViewId="0">
      <selection activeCell="B53" sqref="B5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4" t="s">
        <v>189</v>
      </c>
      <c r="B1" s="145"/>
      <c r="C1" s="145"/>
      <c r="D1" s="146"/>
    </row>
    <row r="2" spans="1:4" x14ac:dyDescent="0.25">
      <c r="A2" s="174" t="s">
        <v>564</v>
      </c>
      <c r="B2" s="175"/>
      <c r="C2" s="175"/>
      <c r="D2" s="176"/>
    </row>
    <row r="3" spans="1:4" x14ac:dyDescent="0.25">
      <c r="A3" s="177" t="s">
        <v>190</v>
      </c>
      <c r="B3" s="178"/>
      <c r="C3" s="178"/>
      <c r="D3" s="179"/>
    </row>
    <row r="4" spans="1:4" x14ac:dyDescent="0.25">
      <c r="A4" s="180" t="s">
        <v>567</v>
      </c>
      <c r="B4" s="181"/>
      <c r="C4" s="181"/>
      <c r="D4" s="182"/>
    </row>
    <row r="5" spans="1:4" x14ac:dyDescent="0.25">
      <c r="A5" s="155" t="s">
        <v>2</v>
      </c>
      <c r="B5" s="156"/>
      <c r="C5" s="156"/>
      <c r="D5" s="157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15235707.27</v>
      </c>
      <c r="C8" s="15">
        <f>SUM(C9:C11)</f>
        <v>7817080.7400000002</v>
      </c>
      <c r="D8" s="15">
        <f>SUM(D9:D11)</f>
        <v>7817080.7400000002</v>
      </c>
    </row>
    <row r="9" spans="1:4" x14ac:dyDescent="0.25">
      <c r="A9" s="60" t="s">
        <v>195</v>
      </c>
      <c r="B9" s="186">
        <v>15235707.27</v>
      </c>
      <c r="C9" s="186">
        <v>7817080.7400000002</v>
      </c>
      <c r="D9" s="186">
        <v>7817080.7400000002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15235707.27</v>
      </c>
      <c r="C13" s="15">
        <f>C14+C15</f>
        <v>7097976.25</v>
      </c>
      <c r="D13" s="15">
        <f>D14+D15</f>
        <v>6994177.7400000002</v>
      </c>
    </row>
    <row r="14" spans="1:4" x14ac:dyDescent="0.25">
      <c r="A14" s="60" t="s">
        <v>199</v>
      </c>
      <c r="B14" s="186">
        <v>15235707.27</v>
      </c>
      <c r="C14" s="186">
        <v>7097976.25</v>
      </c>
      <c r="D14" s="186">
        <v>6994177.7400000002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719104.49000000022</v>
      </c>
      <c r="D21" s="15">
        <f>D8-D13+D17</f>
        <v>822903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719104.49000000022</v>
      </c>
      <c r="D23" s="15">
        <f>D21-D11</f>
        <v>822903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719104.49000000022</v>
      </c>
      <c r="D25" s="15">
        <f>D23-D17</f>
        <v>822903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719104.49000000022</v>
      </c>
      <c r="D33" s="4">
        <f>D25+D29</f>
        <v>822903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15235707.27</v>
      </c>
      <c r="C48" s="99">
        <f>C9</f>
        <v>7817080.7400000002</v>
      </c>
      <c r="D48" s="99">
        <f>D9</f>
        <v>7817080.7400000002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15235707.27</v>
      </c>
      <c r="C53" s="49">
        <f>C14</f>
        <v>7097976.25</v>
      </c>
      <c r="D53" s="49">
        <f>D14</f>
        <v>6994177.7400000002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719104.49000000022</v>
      </c>
      <c r="D57" s="4">
        <f>D48+D49-D53+D55</f>
        <v>822903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719104.49000000022</v>
      </c>
      <c r="D59" s="4">
        <f>D57-D49</f>
        <v>822903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activeCell="B28" sqref="B28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4" t="s">
        <v>230</v>
      </c>
      <c r="B1" s="145"/>
      <c r="C1" s="145"/>
      <c r="D1" s="145"/>
      <c r="E1" s="145"/>
      <c r="F1" s="145"/>
      <c r="G1" s="146"/>
    </row>
    <row r="2" spans="1:7" x14ac:dyDescent="0.25">
      <c r="A2" s="174" t="s">
        <v>564</v>
      </c>
      <c r="B2" s="175"/>
      <c r="C2" s="175"/>
      <c r="D2" s="175"/>
      <c r="E2" s="175"/>
      <c r="F2" s="175"/>
      <c r="G2" s="176"/>
    </row>
    <row r="3" spans="1:7" x14ac:dyDescent="0.25">
      <c r="A3" s="177" t="s">
        <v>231</v>
      </c>
      <c r="B3" s="178"/>
      <c r="C3" s="178"/>
      <c r="D3" s="178"/>
      <c r="E3" s="178"/>
      <c r="F3" s="178"/>
      <c r="G3" s="179"/>
    </row>
    <row r="4" spans="1:7" x14ac:dyDescent="0.25">
      <c r="A4" s="180" t="s">
        <v>567</v>
      </c>
      <c r="B4" s="181"/>
      <c r="C4" s="181"/>
      <c r="D4" s="181"/>
      <c r="E4" s="181"/>
      <c r="F4" s="181"/>
      <c r="G4" s="182"/>
    </row>
    <row r="5" spans="1:7" x14ac:dyDescent="0.25">
      <c r="A5" s="155" t="s">
        <v>2</v>
      </c>
      <c r="B5" s="156"/>
      <c r="C5" s="156"/>
      <c r="D5" s="156"/>
      <c r="E5" s="156"/>
      <c r="F5" s="156"/>
      <c r="G5" s="157"/>
    </row>
    <row r="6" spans="1:7" ht="41.45" customHeight="1" x14ac:dyDescent="0.25">
      <c r="A6" s="147" t="s">
        <v>232</v>
      </c>
      <c r="B6" s="149" t="s">
        <v>233</v>
      </c>
      <c r="C6" s="149"/>
      <c r="D6" s="149"/>
      <c r="E6" s="149"/>
      <c r="F6" s="149"/>
      <c r="G6" s="149" t="s">
        <v>234</v>
      </c>
    </row>
    <row r="7" spans="1:7" ht="30" x14ac:dyDescent="0.25">
      <c r="A7" s="148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49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187">
        <v>1400144</v>
      </c>
      <c r="C15" s="187">
        <v>0</v>
      </c>
      <c r="D15" s="188">
        <f t="shared" ref="D15" si="1">B15+C15</f>
        <v>1400144</v>
      </c>
      <c r="E15" s="187">
        <v>851920.64</v>
      </c>
      <c r="F15" s="187">
        <v>851920.64</v>
      </c>
      <c r="G15" s="188">
        <f t="shared" si="0"/>
        <v>-548223.36</v>
      </c>
    </row>
    <row r="16" spans="1:7" x14ac:dyDescent="0.25">
      <c r="A16" s="95" t="s">
        <v>247</v>
      </c>
      <c r="B16" s="49">
        <f t="shared" ref="B16:G16" si="2">SUM(B17:B27)</f>
        <v>0</v>
      </c>
      <c r="C16" s="49">
        <f t="shared" si="2"/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3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3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3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3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3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3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3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3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3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3"/>
        <v>0</v>
      </c>
    </row>
    <row r="28" spans="1:7" x14ac:dyDescent="0.25">
      <c r="A28" s="60" t="s">
        <v>259</v>
      </c>
      <c r="B28" s="49">
        <f t="shared" ref="B28:G28" si="4">SUM(B29:B33)</f>
        <v>0</v>
      </c>
      <c r="C28" s="49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5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5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5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5"/>
        <v>0</v>
      </c>
    </row>
    <row r="34" spans="1:7" ht="14.45" customHeight="1" x14ac:dyDescent="0.25">
      <c r="A34" s="60" t="s">
        <v>265</v>
      </c>
      <c r="B34" s="187">
        <v>13835563.27</v>
      </c>
      <c r="C34" s="187">
        <v>0</v>
      </c>
      <c r="D34" s="188">
        <f>B34+C34</f>
        <v>13835563.27</v>
      </c>
      <c r="E34" s="187">
        <v>6965160.0999999996</v>
      </c>
      <c r="F34" s="187">
        <v>6965160.0999999996</v>
      </c>
      <c r="G34" s="188">
        <f t="shared" si="5"/>
        <v>-6870403.1699999999</v>
      </c>
    </row>
    <row r="35" spans="1:7" ht="14.45" customHeight="1" x14ac:dyDescent="0.25">
      <c r="A35" s="60" t="s">
        <v>266</v>
      </c>
      <c r="B35" s="49">
        <f t="shared" ref="B35:G35" si="6">B36</f>
        <v>0</v>
      </c>
      <c r="C35" s="49">
        <f t="shared" si="6"/>
        <v>0</v>
      </c>
      <c r="D35" s="49">
        <f t="shared" si="6"/>
        <v>0</v>
      </c>
      <c r="E35" s="49">
        <f t="shared" si="6"/>
        <v>0</v>
      </c>
      <c r="F35" s="49">
        <f t="shared" si="6"/>
        <v>0</v>
      </c>
      <c r="G35" s="49">
        <f t="shared" si="6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7">B38+B39</f>
        <v>0</v>
      </c>
      <c r="C37" s="49">
        <f t="shared" si="7"/>
        <v>0</v>
      </c>
      <c r="D37" s="49">
        <f t="shared" si="7"/>
        <v>0</v>
      </c>
      <c r="E37" s="49">
        <f t="shared" si="7"/>
        <v>0</v>
      </c>
      <c r="F37" s="49">
        <f t="shared" si="7"/>
        <v>0</v>
      </c>
      <c r="G37" s="49">
        <f t="shared" si="7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8">SUM(B9,B10,B11,B12,B13,B14,B15,B16,B28,B34,B35,B37)</f>
        <v>15235707.27</v>
      </c>
      <c r="C41" s="4">
        <f t="shared" si="8"/>
        <v>0</v>
      </c>
      <c r="D41" s="4">
        <f t="shared" si="8"/>
        <v>15235707.27</v>
      </c>
      <c r="E41" s="4">
        <f t="shared" si="8"/>
        <v>7817080.7399999993</v>
      </c>
      <c r="F41" s="4">
        <f t="shared" si="8"/>
        <v>7817080.7399999993</v>
      </c>
      <c r="G41" s="4">
        <f t="shared" si="8"/>
        <v>-7418626.5300000003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9">SUM(B46:B53)</f>
        <v>0</v>
      </c>
      <c r="C45" s="49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10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10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10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10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10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10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1">SUM(B55:B58)</f>
        <v>0</v>
      </c>
      <c r="C54" s="49">
        <f t="shared" si="11"/>
        <v>0</v>
      </c>
      <c r="D54" s="49">
        <f t="shared" si="11"/>
        <v>0</v>
      </c>
      <c r="E54" s="49">
        <f t="shared" si="11"/>
        <v>0</v>
      </c>
      <c r="F54" s="49">
        <f t="shared" si="11"/>
        <v>0</v>
      </c>
      <c r="G54" s="49">
        <f t="shared" si="11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2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2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2"/>
        <v>0</v>
      </c>
    </row>
    <row r="59" spans="1:7" x14ac:dyDescent="0.25">
      <c r="A59" s="60" t="s">
        <v>288</v>
      </c>
      <c r="B59" s="49">
        <f t="shared" ref="B59:G59" si="13">SUM(B60:B61)</f>
        <v>0</v>
      </c>
      <c r="C59" s="49">
        <f t="shared" si="13"/>
        <v>0</v>
      </c>
      <c r="D59" s="49">
        <f t="shared" si="13"/>
        <v>0</v>
      </c>
      <c r="E59" s="49">
        <f t="shared" si="13"/>
        <v>0</v>
      </c>
      <c r="F59" s="49">
        <f t="shared" si="13"/>
        <v>0</v>
      </c>
      <c r="G59" s="49">
        <f t="shared" si="13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4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4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4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5">B45+B54+B59+B62+B63</f>
        <v>0</v>
      </c>
      <c r="C65" s="4">
        <f t="shared" si="15"/>
        <v>0</v>
      </c>
      <c r="D65" s="4">
        <f t="shared" si="15"/>
        <v>0</v>
      </c>
      <c r="E65" s="4">
        <f t="shared" si="15"/>
        <v>0</v>
      </c>
      <c r="F65" s="4">
        <f t="shared" si="15"/>
        <v>0</v>
      </c>
      <c r="G65" s="4">
        <f t="shared" si="15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6">B68</f>
        <v>0</v>
      </c>
      <c r="C67" s="4">
        <f t="shared" si="16"/>
        <v>0</v>
      </c>
      <c r="D67" s="4">
        <f t="shared" si="16"/>
        <v>0</v>
      </c>
      <c r="E67" s="4">
        <f t="shared" si="16"/>
        <v>0</v>
      </c>
      <c r="F67" s="4">
        <f t="shared" si="16"/>
        <v>0</v>
      </c>
      <c r="G67" s="4">
        <f t="shared" si="16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7">B41+B65+B67</f>
        <v>15235707.27</v>
      </c>
      <c r="C70" s="4">
        <f t="shared" si="17"/>
        <v>0</v>
      </c>
      <c r="D70" s="4">
        <f t="shared" si="17"/>
        <v>15235707.27</v>
      </c>
      <c r="E70" s="4">
        <f t="shared" si="17"/>
        <v>7817080.7399999993</v>
      </c>
      <c r="F70" s="4">
        <f t="shared" si="17"/>
        <v>7817080.7399999993</v>
      </c>
      <c r="G70" s="4">
        <f t="shared" si="17"/>
        <v>-7418626.5300000003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8">B73+B74</f>
        <v>0</v>
      </c>
      <c r="C75" s="4">
        <f t="shared" si="18"/>
        <v>0</v>
      </c>
      <c r="D75" s="4">
        <f t="shared" si="18"/>
        <v>0</v>
      </c>
      <c r="E75" s="4">
        <f t="shared" si="18"/>
        <v>0</v>
      </c>
      <c r="F75" s="4">
        <f t="shared" si="18"/>
        <v>0</v>
      </c>
      <c r="G75" s="4">
        <f t="shared" si="18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97" zoomScale="85" zoomScaleNormal="85" workbookViewId="0">
      <selection activeCell="B74" sqref="B74:G74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2" t="s">
        <v>301</v>
      </c>
      <c r="B1" s="145"/>
      <c r="C1" s="145"/>
      <c r="D1" s="145"/>
      <c r="E1" s="145"/>
      <c r="F1" s="145"/>
      <c r="G1" s="146"/>
    </row>
    <row r="2" spans="1:7" x14ac:dyDescent="0.25">
      <c r="A2" s="189" t="s">
        <v>564</v>
      </c>
      <c r="B2" s="189"/>
      <c r="C2" s="189"/>
      <c r="D2" s="189"/>
      <c r="E2" s="189"/>
      <c r="F2" s="189"/>
      <c r="G2" s="189"/>
    </row>
    <row r="3" spans="1:7" x14ac:dyDescent="0.25">
      <c r="A3" s="190" t="s">
        <v>302</v>
      </c>
      <c r="B3" s="190"/>
      <c r="C3" s="190"/>
      <c r="D3" s="190"/>
      <c r="E3" s="190"/>
      <c r="F3" s="190"/>
      <c r="G3" s="190"/>
    </row>
    <row r="4" spans="1:7" x14ac:dyDescent="0.25">
      <c r="A4" s="190" t="s">
        <v>303</v>
      </c>
      <c r="B4" s="190"/>
      <c r="C4" s="190"/>
      <c r="D4" s="190"/>
      <c r="E4" s="190"/>
      <c r="F4" s="190"/>
      <c r="G4" s="190"/>
    </row>
    <row r="5" spans="1:7" x14ac:dyDescent="0.25">
      <c r="A5" s="191" t="s">
        <v>567</v>
      </c>
      <c r="B5" s="191"/>
      <c r="C5" s="191"/>
      <c r="D5" s="191"/>
      <c r="E5" s="191"/>
      <c r="F5" s="191"/>
      <c r="G5" s="191"/>
    </row>
    <row r="6" spans="1:7" ht="41.45" customHeight="1" x14ac:dyDescent="0.25">
      <c r="A6" s="148" t="s">
        <v>2</v>
      </c>
      <c r="B6" s="148"/>
      <c r="C6" s="148"/>
      <c r="D6" s="148"/>
      <c r="E6" s="148"/>
      <c r="F6" s="148"/>
      <c r="G6" s="148"/>
    </row>
    <row r="7" spans="1:7" x14ac:dyDescent="0.25">
      <c r="A7" s="150" t="s">
        <v>6</v>
      </c>
      <c r="B7" s="150" t="s">
        <v>304</v>
      </c>
      <c r="C7" s="150"/>
      <c r="D7" s="150"/>
      <c r="E7" s="150"/>
      <c r="F7" s="150"/>
      <c r="G7" s="151" t="s">
        <v>305</v>
      </c>
    </row>
    <row r="8" spans="1:7" ht="30" x14ac:dyDescent="0.25">
      <c r="A8" s="150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0"/>
    </row>
    <row r="9" spans="1:7" x14ac:dyDescent="0.25">
      <c r="A9" s="28" t="s">
        <v>310</v>
      </c>
      <c r="B9" s="86">
        <f t="shared" ref="B9:G9" si="0">SUM(B10,B18,B28,B38,B48,B58,B62,B71,B75)</f>
        <v>15235707.27</v>
      </c>
      <c r="C9" s="86">
        <f t="shared" si="0"/>
        <v>0</v>
      </c>
      <c r="D9" s="86">
        <f t="shared" si="0"/>
        <v>15235707.27</v>
      </c>
      <c r="E9" s="86">
        <f t="shared" si="0"/>
        <v>7097976.25</v>
      </c>
      <c r="F9" s="86">
        <f t="shared" si="0"/>
        <v>6994177.7400000002</v>
      </c>
      <c r="G9" s="86">
        <f t="shared" si="0"/>
        <v>8137731.0200000014</v>
      </c>
    </row>
    <row r="10" spans="1:7" x14ac:dyDescent="0.25">
      <c r="A10" s="87" t="s">
        <v>311</v>
      </c>
      <c r="B10" s="86">
        <f t="shared" ref="B10:G10" si="1">SUM(B11:B17)</f>
        <v>11095614.77</v>
      </c>
      <c r="C10" s="86">
        <f t="shared" si="1"/>
        <v>0</v>
      </c>
      <c r="D10" s="86">
        <f t="shared" si="1"/>
        <v>11095614.77</v>
      </c>
      <c r="E10" s="86">
        <f t="shared" si="1"/>
        <v>4650150.62</v>
      </c>
      <c r="F10" s="86">
        <f t="shared" si="1"/>
        <v>4549363.9799999995</v>
      </c>
      <c r="G10" s="86">
        <f t="shared" si="1"/>
        <v>6445464.1500000004</v>
      </c>
    </row>
    <row r="11" spans="1:7" x14ac:dyDescent="0.25">
      <c r="A11" s="88" t="s">
        <v>312</v>
      </c>
      <c r="B11" s="192">
        <v>8449385</v>
      </c>
      <c r="C11" s="192">
        <v>0</v>
      </c>
      <c r="D11" s="193">
        <f>B11+C11</f>
        <v>8449385</v>
      </c>
      <c r="E11" s="192">
        <v>3992172</v>
      </c>
      <c r="F11" s="192">
        <v>3898428.86</v>
      </c>
      <c r="G11" s="193">
        <f>D11-E11</f>
        <v>4457213</v>
      </c>
    </row>
    <row r="12" spans="1:7" x14ac:dyDescent="0.25">
      <c r="A12" s="88" t="s">
        <v>313</v>
      </c>
      <c r="B12" s="192">
        <v>722821.67</v>
      </c>
      <c r="C12" s="192">
        <v>0</v>
      </c>
      <c r="D12" s="193">
        <f t="shared" ref="D12:D17" si="2">B12+C12</f>
        <v>722821.67</v>
      </c>
      <c r="E12" s="192">
        <v>303960</v>
      </c>
      <c r="F12" s="192">
        <v>297307.26</v>
      </c>
      <c r="G12" s="193">
        <f t="shared" ref="G12:G17" si="3">D12-E12</f>
        <v>418861.67000000004</v>
      </c>
    </row>
    <row r="13" spans="1:7" x14ac:dyDescent="0.25">
      <c r="A13" s="88" t="s">
        <v>314</v>
      </c>
      <c r="B13" s="192">
        <v>1599148</v>
      </c>
      <c r="C13" s="192">
        <v>0</v>
      </c>
      <c r="D13" s="193">
        <f t="shared" si="2"/>
        <v>1599148</v>
      </c>
      <c r="E13" s="192">
        <v>241096.5</v>
      </c>
      <c r="F13" s="192">
        <v>240961.3</v>
      </c>
      <c r="G13" s="193">
        <f t="shared" si="3"/>
        <v>1358051.5</v>
      </c>
    </row>
    <row r="14" spans="1:7" x14ac:dyDescent="0.25">
      <c r="A14" s="88" t="s">
        <v>315</v>
      </c>
      <c r="B14" s="193">
        <v>0</v>
      </c>
      <c r="C14" s="193">
        <v>0</v>
      </c>
      <c r="D14" s="193">
        <f t="shared" si="2"/>
        <v>0</v>
      </c>
      <c r="E14" s="193">
        <v>0</v>
      </c>
      <c r="F14" s="193">
        <v>0</v>
      </c>
      <c r="G14" s="193">
        <f t="shared" si="3"/>
        <v>0</v>
      </c>
    </row>
    <row r="15" spans="1:7" x14ac:dyDescent="0.25">
      <c r="A15" s="88" t="s">
        <v>316</v>
      </c>
      <c r="B15" s="192">
        <v>324260.09999999998</v>
      </c>
      <c r="C15" s="192">
        <v>0</v>
      </c>
      <c r="D15" s="193">
        <f t="shared" si="2"/>
        <v>324260.09999999998</v>
      </c>
      <c r="E15" s="192">
        <v>112922.12</v>
      </c>
      <c r="F15" s="192">
        <v>112666.56</v>
      </c>
      <c r="G15" s="193">
        <f t="shared" si="3"/>
        <v>211337.97999999998</v>
      </c>
    </row>
    <row r="16" spans="1:7" x14ac:dyDescent="0.25">
      <c r="A16" s="88" t="s">
        <v>317</v>
      </c>
      <c r="B16" s="193">
        <v>0</v>
      </c>
      <c r="C16" s="193">
        <v>0</v>
      </c>
      <c r="D16" s="193">
        <f t="shared" si="2"/>
        <v>0</v>
      </c>
      <c r="E16" s="193">
        <v>0</v>
      </c>
      <c r="F16" s="193">
        <v>0</v>
      </c>
      <c r="G16" s="193">
        <f t="shared" si="3"/>
        <v>0</v>
      </c>
    </row>
    <row r="17" spans="1:7" x14ac:dyDescent="0.25">
      <c r="A17" s="88" t="s">
        <v>318</v>
      </c>
      <c r="B17" s="193">
        <v>0</v>
      </c>
      <c r="C17" s="193">
        <v>0</v>
      </c>
      <c r="D17" s="193">
        <f t="shared" si="2"/>
        <v>0</v>
      </c>
      <c r="E17" s="193">
        <v>0</v>
      </c>
      <c r="F17" s="193">
        <v>0</v>
      </c>
      <c r="G17" s="193">
        <f t="shared" si="3"/>
        <v>0</v>
      </c>
    </row>
    <row r="18" spans="1:7" x14ac:dyDescent="0.25">
      <c r="A18" s="87" t="s">
        <v>319</v>
      </c>
      <c r="B18" s="86">
        <f t="shared" ref="B18:G18" si="4">SUM(B19:B27)</f>
        <v>1230000</v>
      </c>
      <c r="C18" s="86">
        <f t="shared" si="4"/>
        <v>0</v>
      </c>
      <c r="D18" s="86">
        <f t="shared" si="4"/>
        <v>1230000</v>
      </c>
      <c r="E18" s="86">
        <f t="shared" si="4"/>
        <v>856410.77</v>
      </c>
      <c r="F18" s="86">
        <f t="shared" si="4"/>
        <v>856410.77</v>
      </c>
      <c r="G18" s="86">
        <f t="shared" si="4"/>
        <v>373589.23</v>
      </c>
    </row>
    <row r="19" spans="1:7" x14ac:dyDescent="0.25">
      <c r="A19" s="88" t="s">
        <v>320</v>
      </c>
      <c r="B19" s="192">
        <v>265000</v>
      </c>
      <c r="C19" s="192">
        <v>0</v>
      </c>
      <c r="D19" s="193">
        <f t="shared" ref="D19:D27" si="5">B19+C19</f>
        <v>265000</v>
      </c>
      <c r="E19" s="192">
        <v>193168.14</v>
      </c>
      <c r="F19" s="192">
        <v>193168.14</v>
      </c>
      <c r="G19" s="193">
        <f t="shared" ref="G19:G27" si="6">D19-E19</f>
        <v>71831.859999999986</v>
      </c>
    </row>
    <row r="20" spans="1:7" x14ac:dyDescent="0.25">
      <c r="A20" s="88" t="s">
        <v>321</v>
      </c>
      <c r="B20" s="192">
        <v>315000</v>
      </c>
      <c r="C20" s="192">
        <v>0</v>
      </c>
      <c r="D20" s="193">
        <f t="shared" si="5"/>
        <v>315000</v>
      </c>
      <c r="E20" s="192">
        <v>213478.24</v>
      </c>
      <c r="F20" s="192">
        <v>213478.24</v>
      </c>
      <c r="G20" s="193">
        <f t="shared" si="6"/>
        <v>101521.76000000001</v>
      </c>
    </row>
    <row r="21" spans="1:7" x14ac:dyDescent="0.25">
      <c r="A21" s="88" t="s">
        <v>322</v>
      </c>
      <c r="B21" s="193">
        <v>0</v>
      </c>
      <c r="C21" s="193">
        <v>0</v>
      </c>
      <c r="D21" s="193">
        <f t="shared" si="5"/>
        <v>0</v>
      </c>
      <c r="E21" s="193">
        <v>0</v>
      </c>
      <c r="F21" s="193">
        <v>0</v>
      </c>
      <c r="G21" s="193">
        <f t="shared" si="6"/>
        <v>0</v>
      </c>
    </row>
    <row r="22" spans="1:7" x14ac:dyDescent="0.25">
      <c r="A22" s="88" t="s">
        <v>323</v>
      </c>
      <c r="B22" s="192">
        <v>115000</v>
      </c>
      <c r="C22" s="192">
        <v>0</v>
      </c>
      <c r="D22" s="193">
        <f t="shared" si="5"/>
        <v>115000</v>
      </c>
      <c r="E22" s="192">
        <v>100080.2</v>
      </c>
      <c r="F22" s="192">
        <v>100080.2</v>
      </c>
      <c r="G22" s="193">
        <f t="shared" si="6"/>
        <v>14919.800000000003</v>
      </c>
    </row>
    <row r="23" spans="1:7" x14ac:dyDescent="0.25">
      <c r="A23" s="88" t="s">
        <v>324</v>
      </c>
      <c r="B23" s="192">
        <v>80000</v>
      </c>
      <c r="C23" s="192">
        <v>0</v>
      </c>
      <c r="D23" s="193">
        <f t="shared" si="5"/>
        <v>80000</v>
      </c>
      <c r="E23" s="192">
        <v>49683.8</v>
      </c>
      <c r="F23" s="192">
        <v>49683.8</v>
      </c>
      <c r="G23" s="193">
        <f t="shared" si="6"/>
        <v>30316.199999999997</v>
      </c>
    </row>
    <row r="24" spans="1:7" x14ac:dyDescent="0.25">
      <c r="A24" s="88" t="s">
        <v>325</v>
      </c>
      <c r="B24" s="192">
        <v>390000</v>
      </c>
      <c r="C24" s="192">
        <v>0</v>
      </c>
      <c r="D24" s="193">
        <f t="shared" si="5"/>
        <v>390000</v>
      </c>
      <c r="E24" s="192">
        <v>292703.99</v>
      </c>
      <c r="F24" s="192">
        <v>292703.99</v>
      </c>
      <c r="G24" s="193">
        <f t="shared" si="6"/>
        <v>97296.010000000009</v>
      </c>
    </row>
    <row r="25" spans="1:7" x14ac:dyDescent="0.25">
      <c r="A25" s="88" t="s">
        <v>326</v>
      </c>
      <c r="B25" s="192">
        <v>50000</v>
      </c>
      <c r="C25" s="192">
        <v>0</v>
      </c>
      <c r="D25" s="193">
        <f t="shared" si="5"/>
        <v>50000</v>
      </c>
      <c r="E25" s="192">
        <v>7296.4</v>
      </c>
      <c r="F25" s="192">
        <v>7296.4</v>
      </c>
      <c r="G25" s="193">
        <f t="shared" si="6"/>
        <v>42703.6</v>
      </c>
    </row>
    <row r="26" spans="1:7" x14ac:dyDescent="0.25">
      <c r="A26" s="88" t="s">
        <v>327</v>
      </c>
      <c r="B26" s="193">
        <v>0</v>
      </c>
      <c r="C26" s="193">
        <v>0</v>
      </c>
      <c r="D26" s="193">
        <f t="shared" si="5"/>
        <v>0</v>
      </c>
      <c r="E26" s="193">
        <v>0</v>
      </c>
      <c r="F26" s="193">
        <v>0</v>
      </c>
      <c r="G26" s="193">
        <f t="shared" si="6"/>
        <v>0</v>
      </c>
    </row>
    <row r="27" spans="1:7" x14ac:dyDescent="0.25">
      <c r="A27" s="88" t="s">
        <v>328</v>
      </c>
      <c r="B27" s="192">
        <v>15000</v>
      </c>
      <c r="C27" s="192">
        <v>0</v>
      </c>
      <c r="D27" s="193">
        <f t="shared" si="5"/>
        <v>15000</v>
      </c>
      <c r="E27" s="192">
        <v>0</v>
      </c>
      <c r="F27" s="192">
        <v>0</v>
      </c>
      <c r="G27" s="193">
        <f t="shared" si="6"/>
        <v>15000</v>
      </c>
    </row>
    <row r="28" spans="1:7" x14ac:dyDescent="0.25">
      <c r="A28" s="87" t="s">
        <v>329</v>
      </c>
      <c r="B28" s="86">
        <f t="shared" ref="B28:G28" si="7">SUM(B29:B37)</f>
        <v>1955092.5</v>
      </c>
      <c r="C28" s="86">
        <f t="shared" si="7"/>
        <v>0</v>
      </c>
      <c r="D28" s="86">
        <f t="shared" si="7"/>
        <v>1955092.5</v>
      </c>
      <c r="E28" s="86">
        <f t="shared" si="7"/>
        <v>1106934.02</v>
      </c>
      <c r="F28" s="86">
        <f t="shared" si="7"/>
        <v>1103922.1499999999</v>
      </c>
      <c r="G28" s="86">
        <f t="shared" si="7"/>
        <v>848158.4800000001</v>
      </c>
    </row>
    <row r="29" spans="1:7" x14ac:dyDescent="0.25">
      <c r="A29" s="88" t="s">
        <v>330</v>
      </c>
      <c r="B29" s="192">
        <v>320000</v>
      </c>
      <c r="C29" s="192">
        <v>0</v>
      </c>
      <c r="D29" s="193">
        <f t="shared" ref="D29:D37" si="8">B29+C29</f>
        <v>320000</v>
      </c>
      <c r="E29" s="192">
        <v>131784.53</v>
      </c>
      <c r="F29" s="192">
        <v>131784.53</v>
      </c>
      <c r="G29" s="193">
        <f t="shared" ref="G29:G37" si="9">D29-E29</f>
        <v>188215.47</v>
      </c>
    </row>
    <row r="30" spans="1:7" x14ac:dyDescent="0.25">
      <c r="A30" s="88" t="s">
        <v>331</v>
      </c>
      <c r="B30" s="193">
        <v>0</v>
      </c>
      <c r="C30" s="193">
        <v>0</v>
      </c>
      <c r="D30" s="193">
        <f t="shared" si="8"/>
        <v>0</v>
      </c>
      <c r="E30" s="193">
        <v>0</v>
      </c>
      <c r="F30" s="193">
        <v>0</v>
      </c>
      <c r="G30" s="193">
        <f t="shared" si="9"/>
        <v>0</v>
      </c>
    </row>
    <row r="31" spans="1:7" x14ac:dyDescent="0.25">
      <c r="A31" s="88" t="s">
        <v>332</v>
      </c>
      <c r="B31" s="193">
        <v>0</v>
      </c>
      <c r="C31" s="193">
        <v>0</v>
      </c>
      <c r="D31" s="193">
        <f t="shared" si="8"/>
        <v>0</v>
      </c>
      <c r="E31" s="193">
        <v>0</v>
      </c>
      <c r="F31" s="193">
        <v>0</v>
      </c>
      <c r="G31" s="193">
        <f t="shared" si="9"/>
        <v>0</v>
      </c>
    </row>
    <row r="32" spans="1:7" x14ac:dyDescent="0.25">
      <c r="A32" s="88" t="s">
        <v>333</v>
      </c>
      <c r="B32" s="192">
        <v>171000</v>
      </c>
      <c r="C32" s="192">
        <v>0</v>
      </c>
      <c r="D32" s="193">
        <f t="shared" si="8"/>
        <v>171000</v>
      </c>
      <c r="E32" s="192">
        <v>80577.14</v>
      </c>
      <c r="F32" s="192">
        <v>80577.14</v>
      </c>
      <c r="G32" s="193">
        <f t="shared" si="9"/>
        <v>90422.86</v>
      </c>
    </row>
    <row r="33" spans="1:7" ht="14.45" customHeight="1" x14ac:dyDescent="0.25">
      <c r="A33" s="88" t="s">
        <v>334</v>
      </c>
      <c r="B33" s="192">
        <v>662144</v>
      </c>
      <c r="C33" s="192">
        <v>0</v>
      </c>
      <c r="D33" s="193">
        <f t="shared" si="8"/>
        <v>662144</v>
      </c>
      <c r="E33" s="192">
        <v>368796.91</v>
      </c>
      <c r="F33" s="192">
        <v>368796.91</v>
      </c>
      <c r="G33" s="193">
        <f t="shared" si="9"/>
        <v>293347.09000000003</v>
      </c>
    </row>
    <row r="34" spans="1:7" ht="14.45" customHeight="1" x14ac:dyDescent="0.25">
      <c r="A34" s="88" t="s">
        <v>335</v>
      </c>
      <c r="B34" s="192">
        <v>80000</v>
      </c>
      <c r="C34" s="192">
        <v>0</v>
      </c>
      <c r="D34" s="193">
        <f t="shared" si="8"/>
        <v>80000</v>
      </c>
      <c r="E34" s="192">
        <v>15697.12</v>
      </c>
      <c r="F34" s="192">
        <v>15697.12</v>
      </c>
      <c r="G34" s="193">
        <f t="shared" si="9"/>
        <v>64302.879999999997</v>
      </c>
    </row>
    <row r="35" spans="1:7" ht="14.45" customHeight="1" x14ac:dyDescent="0.25">
      <c r="A35" s="88" t="s">
        <v>336</v>
      </c>
      <c r="B35" s="192">
        <v>30000</v>
      </c>
      <c r="C35" s="192">
        <v>0</v>
      </c>
      <c r="D35" s="193">
        <f t="shared" si="8"/>
        <v>30000</v>
      </c>
      <c r="E35" s="192">
        <v>21243.34</v>
      </c>
      <c r="F35" s="192">
        <v>21243.34</v>
      </c>
      <c r="G35" s="193">
        <f t="shared" si="9"/>
        <v>8756.66</v>
      </c>
    </row>
    <row r="36" spans="1:7" ht="14.45" customHeight="1" x14ac:dyDescent="0.25">
      <c r="A36" s="88" t="s">
        <v>337</v>
      </c>
      <c r="B36" s="192">
        <v>260000</v>
      </c>
      <c r="C36" s="192">
        <v>0</v>
      </c>
      <c r="D36" s="193">
        <f t="shared" si="8"/>
        <v>260000</v>
      </c>
      <c r="E36" s="192">
        <v>238715.12</v>
      </c>
      <c r="F36" s="192">
        <v>238715.12</v>
      </c>
      <c r="G36" s="193">
        <f t="shared" si="9"/>
        <v>21284.880000000005</v>
      </c>
    </row>
    <row r="37" spans="1:7" ht="14.45" customHeight="1" x14ac:dyDescent="0.25">
      <c r="A37" s="88" t="s">
        <v>338</v>
      </c>
      <c r="B37" s="192">
        <v>431948.5</v>
      </c>
      <c r="C37" s="192">
        <v>0</v>
      </c>
      <c r="D37" s="193">
        <f t="shared" si="8"/>
        <v>431948.5</v>
      </c>
      <c r="E37" s="192">
        <v>250119.86</v>
      </c>
      <c r="F37" s="192">
        <v>247107.99</v>
      </c>
      <c r="G37" s="193">
        <f t="shared" si="9"/>
        <v>181828.64</v>
      </c>
    </row>
    <row r="38" spans="1:7" x14ac:dyDescent="0.25">
      <c r="A38" s="87" t="s">
        <v>339</v>
      </c>
      <c r="B38" s="86">
        <f t="shared" ref="B38:G38" si="10">SUM(B39:B47)</f>
        <v>100000</v>
      </c>
      <c r="C38" s="86">
        <f t="shared" si="10"/>
        <v>0</v>
      </c>
      <c r="D38" s="86">
        <f t="shared" si="10"/>
        <v>100000</v>
      </c>
      <c r="E38" s="86">
        <f t="shared" si="10"/>
        <v>92337.34</v>
      </c>
      <c r="F38" s="86">
        <f t="shared" si="10"/>
        <v>92337.34</v>
      </c>
      <c r="G38" s="86">
        <f t="shared" si="10"/>
        <v>7662.6600000000035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11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11"/>
        <v>0</v>
      </c>
    </row>
    <row r="42" spans="1:7" x14ac:dyDescent="0.25">
      <c r="A42" s="88" t="s">
        <v>343</v>
      </c>
      <c r="B42" s="192">
        <v>100000</v>
      </c>
      <c r="C42" s="192">
        <v>0</v>
      </c>
      <c r="D42" s="193">
        <f t="shared" ref="D42" si="12">B42+C42</f>
        <v>100000</v>
      </c>
      <c r="E42" s="192">
        <v>92337.34</v>
      </c>
      <c r="F42" s="192">
        <v>92337.34</v>
      </c>
      <c r="G42" s="193">
        <f t="shared" si="11"/>
        <v>7662.6600000000035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11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11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11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11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11"/>
        <v>0</v>
      </c>
    </row>
    <row r="48" spans="1:7" x14ac:dyDescent="0.25">
      <c r="A48" s="87" t="s">
        <v>349</v>
      </c>
      <c r="B48" s="86">
        <f t="shared" ref="B48:G48" si="13">SUM(B49:B57)</f>
        <v>455000</v>
      </c>
      <c r="C48" s="86">
        <f t="shared" si="13"/>
        <v>0</v>
      </c>
      <c r="D48" s="86">
        <f t="shared" si="13"/>
        <v>455000</v>
      </c>
      <c r="E48" s="86">
        <f t="shared" si="13"/>
        <v>0</v>
      </c>
      <c r="F48" s="86">
        <f t="shared" si="13"/>
        <v>0</v>
      </c>
      <c r="G48" s="86">
        <f t="shared" si="13"/>
        <v>455000</v>
      </c>
    </row>
    <row r="49" spans="1:7" x14ac:dyDescent="0.25">
      <c r="A49" s="88" t="s">
        <v>350</v>
      </c>
      <c r="B49" s="192">
        <v>55000</v>
      </c>
      <c r="C49" s="192">
        <v>0</v>
      </c>
      <c r="D49" s="193">
        <f t="shared" ref="D49:D55" si="14">B49+C49</f>
        <v>55000</v>
      </c>
      <c r="E49" s="192">
        <v>0</v>
      </c>
      <c r="F49" s="192">
        <v>0</v>
      </c>
      <c r="G49" s="193">
        <f t="shared" ref="G49:G55" si="15">D49-E49</f>
        <v>55000</v>
      </c>
    </row>
    <row r="50" spans="1:7" x14ac:dyDescent="0.25">
      <c r="A50" s="88" t="s">
        <v>351</v>
      </c>
      <c r="B50" s="192">
        <v>100000</v>
      </c>
      <c r="C50" s="192">
        <v>0</v>
      </c>
      <c r="D50" s="193">
        <f t="shared" si="14"/>
        <v>100000</v>
      </c>
      <c r="E50" s="192">
        <v>0</v>
      </c>
      <c r="F50" s="192">
        <v>0</v>
      </c>
      <c r="G50" s="193">
        <f t="shared" si="15"/>
        <v>100000</v>
      </c>
    </row>
    <row r="51" spans="1:7" x14ac:dyDescent="0.25">
      <c r="A51" s="88" t="s">
        <v>352</v>
      </c>
      <c r="B51" s="193">
        <v>0</v>
      </c>
      <c r="C51" s="193">
        <v>0</v>
      </c>
      <c r="D51" s="193">
        <f t="shared" si="14"/>
        <v>0</v>
      </c>
      <c r="E51" s="193">
        <v>0</v>
      </c>
      <c r="F51" s="193">
        <v>0</v>
      </c>
      <c r="G51" s="193">
        <f t="shared" si="15"/>
        <v>0</v>
      </c>
    </row>
    <row r="52" spans="1:7" x14ac:dyDescent="0.25">
      <c r="A52" s="88" t="s">
        <v>353</v>
      </c>
      <c r="B52" s="193">
        <v>0</v>
      </c>
      <c r="C52" s="193">
        <v>0</v>
      </c>
      <c r="D52" s="193">
        <f t="shared" si="14"/>
        <v>0</v>
      </c>
      <c r="E52" s="193">
        <v>0</v>
      </c>
      <c r="F52" s="193">
        <v>0</v>
      </c>
      <c r="G52" s="193">
        <f t="shared" si="15"/>
        <v>0</v>
      </c>
    </row>
    <row r="53" spans="1:7" x14ac:dyDescent="0.25">
      <c r="A53" s="88" t="s">
        <v>354</v>
      </c>
      <c r="B53" s="193">
        <v>0</v>
      </c>
      <c r="C53" s="193">
        <v>0</v>
      </c>
      <c r="D53" s="193">
        <f t="shared" si="14"/>
        <v>0</v>
      </c>
      <c r="E53" s="193">
        <v>0</v>
      </c>
      <c r="F53" s="193">
        <v>0</v>
      </c>
      <c r="G53" s="193">
        <f t="shared" si="15"/>
        <v>0</v>
      </c>
    </row>
    <row r="54" spans="1:7" x14ac:dyDescent="0.25">
      <c r="A54" s="88" t="s">
        <v>355</v>
      </c>
      <c r="B54" s="192">
        <v>300000</v>
      </c>
      <c r="C54" s="192">
        <v>0</v>
      </c>
      <c r="D54" s="193">
        <f t="shared" si="14"/>
        <v>300000</v>
      </c>
      <c r="E54" s="192">
        <v>0</v>
      </c>
      <c r="F54" s="192">
        <v>0</v>
      </c>
      <c r="G54" s="193">
        <f t="shared" si="15"/>
        <v>300000</v>
      </c>
    </row>
    <row r="55" spans="1:7" x14ac:dyDescent="0.25">
      <c r="A55" s="88" t="s">
        <v>356</v>
      </c>
      <c r="B55" s="193">
        <v>0</v>
      </c>
      <c r="C55" s="193">
        <v>0</v>
      </c>
      <c r="D55" s="193">
        <f t="shared" si="14"/>
        <v>0</v>
      </c>
      <c r="E55" s="193">
        <v>0</v>
      </c>
      <c r="F55" s="193">
        <v>0</v>
      </c>
      <c r="G55" s="193">
        <f t="shared" si="15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ref="G50:G57" si="16">D56-E56</f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6"/>
        <v>0</v>
      </c>
    </row>
    <row r="58" spans="1:7" x14ac:dyDescent="0.25">
      <c r="A58" s="87" t="s">
        <v>359</v>
      </c>
      <c r="B58" s="86">
        <f t="shared" ref="B58:G58" si="17">SUM(B59:B61)</f>
        <v>0</v>
      </c>
      <c r="C58" s="86">
        <f t="shared" si="17"/>
        <v>0</v>
      </c>
      <c r="D58" s="86">
        <f t="shared" si="17"/>
        <v>0</v>
      </c>
      <c r="E58" s="86">
        <f t="shared" si="17"/>
        <v>0</v>
      </c>
      <c r="F58" s="86">
        <f t="shared" si="17"/>
        <v>0</v>
      </c>
      <c r="G58" s="86">
        <f t="shared" si="17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8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8"/>
        <v>0</v>
      </c>
    </row>
    <row r="62" spans="1:7" x14ac:dyDescent="0.25">
      <c r="A62" s="87" t="s">
        <v>363</v>
      </c>
      <c r="B62" s="86">
        <f t="shared" ref="B62:G62" si="19">SUM(B63:B67,B69:B70)</f>
        <v>0</v>
      </c>
      <c r="C62" s="86">
        <f t="shared" si="19"/>
        <v>0</v>
      </c>
      <c r="D62" s="86">
        <f t="shared" si="19"/>
        <v>0</v>
      </c>
      <c r="E62" s="86">
        <f t="shared" si="19"/>
        <v>0</v>
      </c>
      <c r="F62" s="86">
        <f t="shared" si="19"/>
        <v>0</v>
      </c>
      <c r="G62" s="86">
        <f t="shared" si="19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20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20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20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20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20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20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20"/>
        <v>0</v>
      </c>
    </row>
    <row r="71" spans="1:7" x14ac:dyDescent="0.25">
      <c r="A71" s="87" t="s">
        <v>372</v>
      </c>
      <c r="B71" s="86">
        <f t="shared" ref="B71:G71" si="21">SUM(B72:B74)</f>
        <v>400000</v>
      </c>
      <c r="C71" s="86">
        <f t="shared" si="21"/>
        <v>0</v>
      </c>
      <c r="D71" s="86">
        <f t="shared" si="21"/>
        <v>400000</v>
      </c>
      <c r="E71" s="86">
        <f t="shared" si="21"/>
        <v>392143.5</v>
      </c>
      <c r="F71" s="86">
        <f t="shared" si="21"/>
        <v>392143.5</v>
      </c>
      <c r="G71" s="86">
        <f t="shared" si="21"/>
        <v>7856.5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22">D73-E73</f>
        <v>0</v>
      </c>
    </row>
    <row r="74" spans="1:7" x14ac:dyDescent="0.25">
      <c r="A74" s="88" t="s">
        <v>375</v>
      </c>
      <c r="B74" s="192">
        <v>400000</v>
      </c>
      <c r="C74" s="192">
        <v>0</v>
      </c>
      <c r="D74" s="193">
        <f t="shared" ref="D74" si="23">B74+C74</f>
        <v>400000</v>
      </c>
      <c r="E74" s="192">
        <v>392143.5</v>
      </c>
      <c r="F74" s="192">
        <v>392143.5</v>
      </c>
      <c r="G74" s="193">
        <f t="shared" si="22"/>
        <v>7856.5</v>
      </c>
    </row>
    <row r="75" spans="1:7" x14ac:dyDescent="0.25">
      <c r="A75" s="87" t="s">
        <v>376</v>
      </c>
      <c r="B75" s="86">
        <f t="shared" ref="B75:G75" si="24">SUM(B76:B82)</f>
        <v>0</v>
      </c>
      <c r="C75" s="86">
        <f t="shared" si="24"/>
        <v>0</v>
      </c>
      <c r="D75" s="86">
        <f t="shared" si="24"/>
        <v>0</v>
      </c>
      <c r="E75" s="86">
        <f t="shared" si="24"/>
        <v>0</v>
      </c>
      <c r="F75" s="86">
        <f t="shared" si="24"/>
        <v>0</v>
      </c>
      <c r="G75" s="86">
        <f t="shared" si="24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25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25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25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25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25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25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26">SUM(B85,B93,B103,B113,B123,B133,B137,B146,B150)</f>
        <v>0</v>
      </c>
      <c r="C84" s="86">
        <f t="shared" si="26"/>
        <v>0</v>
      </c>
      <c r="D84" s="86">
        <f t="shared" si="26"/>
        <v>0</v>
      </c>
      <c r="E84" s="86">
        <f t="shared" si="26"/>
        <v>0</v>
      </c>
      <c r="F84" s="86">
        <f t="shared" si="26"/>
        <v>0</v>
      </c>
      <c r="G84" s="86">
        <f t="shared" si="26"/>
        <v>0</v>
      </c>
    </row>
    <row r="85" spans="1:7" x14ac:dyDescent="0.25">
      <c r="A85" s="87" t="s">
        <v>311</v>
      </c>
      <c r="B85" s="86">
        <f t="shared" ref="B85:G85" si="27">SUM(B86:B92)</f>
        <v>0</v>
      </c>
      <c r="C85" s="86">
        <f t="shared" si="27"/>
        <v>0</v>
      </c>
      <c r="D85" s="86">
        <f t="shared" si="27"/>
        <v>0</v>
      </c>
      <c r="E85" s="86">
        <f t="shared" si="27"/>
        <v>0</v>
      </c>
      <c r="F85" s="86">
        <f t="shared" si="27"/>
        <v>0</v>
      </c>
      <c r="G85" s="86">
        <f t="shared" si="27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8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8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8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8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8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8"/>
        <v>0</v>
      </c>
    </row>
    <row r="93" spans="1:7" x14ac:dyDescent="0.25">
      <c r="A93" s="87" t="s">
        <v>319</v>
      </c>
      <c r="B93" s="86">
        <f t="shared" ref="B93:G93" si="29">SUM(B94:B102)</f>
        <v>0</v>
      </c>
      <c r="C93" s="86">
        <f t="shared" si="29"/>
        <v>0</v>
      </c>
      <c r="D93" s="86">
        <f t="shared" si="29"/>
        <v>0</v>
      </c>
      <c r="E93" s="86">
        <f t="shared" si="29"/>
        <v>0</v>
      </c>
      <c r="F93" s="86">
        <f t="shared" si="29"/>
        <v>0</v>
      </c>
      <c r="G93" s="86">
        <f t="shared" si="29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30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30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30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30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30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30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30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30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31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31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31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31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31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31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31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31"/>
        <v>0</v>
      </c>
    </row>
    <row r="113" spans="1:7" x14ac:dyDescent="0.25">
      <c r="A113" s="87" t="s">
        <v>339</v>
      </c>
      <c r="B113" s="86">
        <f t="shared" ref="B113:G113" si="32">SUM(B114:B122)</f>
        <v>0</v>
      </c>
      <c r="C113" s="86">
        <f t="shared" si="32"/>
        <v>0</v>
      </c>
      <c r="D113" s="86">
        <f t="shared" si="32"/>
        <v>0</v>
      </c>
      <c r="E113" s="86">
        <f t="shared" si="32"/>
        <v>0</v>
      </c>
      <c r="F113" s="86">
        <f t="shared" si="32"/>
        <v>0</v>
      </c>
      <c r="G113" s="86">
        <f t="shared" si="32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33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33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33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33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33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33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33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33"/>
        <v>0</v>
      </c>
    </row>
    <row r="123" spans="1:7" x14ac:dyDescent="0.25">
      <c r="A123" s="87" t="s">
        <v>349</v>
      </c>
      <c r="B123" s="86">
        <f t="shared" ref="B123:G123" si="34">SUM(B124:B132)</f>
        <v>0</v>
      </c>
      <c r="C123" s="86">
        <f t="shared" si="34"/>
        <v>0</v>
      </c>
      <c r="D123" s="86">
        <f t="shared" si="34"/>
        <v>0</v>
      </c>
      <c r="E123" s="86">
        <f t="shared" si="34"/>
        <v>0</v>
      </c>
      <c r="F123" s="86">
        <f t="shared" si="34"/>
        <v>0</v>
      </c>
      <c r="G123" s="86">
        <f t="shared" si="34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35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35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5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5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5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5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5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5"/>
        <v>0</v>
      </c>
    </row>
    <row r="133" spans="1:7" x14ac:dyDescent="0.25">
      <c r="A133" s="87" t="s">
        <v>359</v>
      </c>
      <c r="B133" s="86">
        <f t="shared" ref="B133:G133" si="36">SUM(B134:B136)</f>
        <v>0</v>
      </c>
      <c r="C133" s="86">
        <f t="shared" si="36"/>
        <v>0</v>
      </c>
      <c r="D133" s="86">
        <f t="shared" si="36"/>
        <v>0</v>
      </c>
      <c r="E133" s="86">
        <f t="shared" si="36"/>
        <v>0</v>
      </c>
      <c r="F133" s="86">
        <f t="shared" si="36"/>
        <v>0</v>
      </c>
      <c r="G133" s="86">
        <f t="shared" si="36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7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7"/>
        <v>0</v>
      </c>
    </row>
    <row r="137" spans="1:7" x14ac:dyDescent="0.25">
      <c r="A137" s="87" t="s">
        <v>363</v>
      </c>
      <c r="B137" s="86">
        <f t="shared" ref="B137:G137" si="38">SUM(B138:B142,B144:B145)</f>
        <v>0</v>
      </c>
      <c r="C137" s="86">
        <f t="shared" si="38"/>
        <v>0</v>
      </c>
      <c r="D137" s="86">
        <f t="shared" si="38"/>
        <v>0</v>
      </c>
      <c r="E137" s="86">
        <f t="shared" si="38"/>
        <v>0</v>
      </c>
      <c r="F137" s="86">
        <f t="shared" si="38"/>
        <v>0</v>
      </c>
      <c r="G137" s="86">
        <f t="shared" si="38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9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9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9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9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9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9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9"/>
        <v>0</v>
      </c>
    </row>
    <row r="146" spans="1:7" x14ac:dyDescent="0.25">
      <c r="A146" s="87" t="s">
        <v>372</v>
      </c>
      <c r="B146" s="86">
        <f t="shared" ref="B146:G146" si="40">SUM(B147:B149)</f>
        <v>0</v>
      </c>
      <c r="C146" s="86">
        <f t="shared" si="40"/>
        <v>0</v>
      </c>
      <c r="D146" s="86">
        <f t="shared" si="40"/>
        <v>0</v>
      </c>
      <c r="E146" s="86">
        <f t="shared" si="40"/>
        <v>0</v>
      </c>
      <c r="F146" s="86">
        <f t="shared" si="40"/>
        <v>0</v>
      </c>
      <c r="G146" s="86">
        <f t="shared" si="40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41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41"/>
        <v>0</v>
      </c>
    </row>
    <row r="150" spans="1:7" x14ac:dyDescent="0.25">
      <c r="A150" s="87" t="s">
        <v>376</v>
      </c>
      <c r="B150" s="86">
        <f t="shared" ref="B150:G150" si="42">SUM(B151:B157)</f>
        <v>0</v>
      </c>
      <c r="C150" s="86">
        <f t="shared" si="42"/>
        <v>0</v>
      </c>
      <c r="D150" s="86">
        <f t="shared" si="42"/>
        <v>0</v>
      </c>
      <c r="E150" s="86">
        <f t="shared" si="42"/>
        <v>0</v>
      </c>
      <c r="F150" s="86">
        <f t="shared" si="42"/>
        <v>0</v>
      </c>
      <c r="G150" s="86">
        <f t="shared" si="42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43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43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43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43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43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43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44">B9+B84</f>
        <v>15235707.27</v>
      </c>
      <c r="C159" s="93">
        <f t="shared" si="44"/>
        <v>0</v>
      </c>
      <c r="D159" s="93">
        <f t="shared" si="44"/>
        <v>15235707.27</v>
      </c>
      <c r="E159" s="93">
        <f t="shared" si="44"/>
        <v>7097976.25</v>
      </c>
      <c r="F159" s="93">
        <f t="shared" si="44"/>
        <v>6994177.7400000002</v>
      </c>
      <c r="G159" s="93">
        <f t="shared" si="44"/>
        <v>8137731.0200000014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9:G41 B38:F38 B56:G57 B48:F48 B59:G61 B58:F58 B63:G70 B62:F62 B71:F73 B94:F159 B93:C93 E93:F93 B43:G47 B75:F92" unlockedFormula="1"/>
    <ignoredError sqref="G18 G28 G38 G48 G58 G62 G71:G73 G75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B17" sqref="B17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2" t="s">
        <v>386</v>
      </c>
      <c r="B1" s="153"/>
      <c r="C1" s="153"/>
      <c r="D1" s="153"/>
      <c r="E1" s="153"/>
      <c r="F1" s="153"/>
      <c r="G1" s="154"/>
    </row>
    <row r="2" spans="1:7" ht="15" customHeight="1" x14ac:dyDescent="0.25">
      <c r="A2" s="174" t="s">
        <v>564</v>
      </c>
      <c r="B2" s="175"/>
      <c r="C2" s="175"/>
      <c r="D2" s="175"/>
      <c r="E2" s="175"/>
      <c r="F2" s="175"/>
      <c r="G2" s="176"/>
    </row>
    <row r="3" spans="1:7" ht="15" customHeight="1" x14ac:dyDescent="0.25">
      <c r="A3" s="177" t="s">
        <v>302</v>
      </c>
      <c r="B3" s="178"/>
      <c r="C3" s="178"/>
      <c r="D3" s="178"/>
      <c r="E3" s="178"/>
      <c r="F3" s="178"/>
      <c r="G3" s="179"/>
    </row>
    <row r="4" spans="1:7" ht="15" customHeight="1" x14ac:dyDescent="0.25">
      <c r="A4" s="177" t="s">
        <v>387</v>
      </c>
      <c r="B4" s="178"/>
      <c r="C4" s="178"/>
      <c r="D4" s="178"/>
      <c r="E4" s="178"/>
      <c r="F4" s="178"/>
      <c r="G4" s="179"/>
    </row>
    <row r="5" spans="1:7" ht="15" customHeight="1" x14ac:dyDescent="0.25">
      <c r="A5" s="180" t="s">
        <v>567</v>
      </c>
      <c r="B5" s="181"/>
      <c r="C5" s="181"/>
      <c r="D5" s="181"/>
      <c r="E5" s="181"/>
      <c r="F5" s="181"/>
      <c r="G5" s="182"/>
    </row>
    <row r="6" spans="1:7" ht="41.45" customHeight="1" x14ac:dyDescent="0.25">
      <c r="A6" s="155" t="s">
        <v>2</v>
      </c>
      <c r="B6" s="156"/>
      <c r="C6" s="156"/>
      <c r="D6" s="156"/>
      <c r="E6" s="156"/>
      <c r="F6" s="156"/>
      <c r="G6" s="157"/>
    </row>
    <row r="7" spans="1:7" ht="15" customHeight="1" x14ac:dyDescent="0.25">
      <c r="A7" s="147" t="s">
        <v>6</v>
      </c>
      <c r="B7" s="149" t="s">
        <v>304</v>
      </c>
      <c r="C7" s="149"/>
      <c r="D7" s="149"/>
      <c r="E7" s="149"/>
      <c r="F7" s="149"/>
      <c r="G7" s="151" t="s">
        <v>305</v>
      </c>
    </row>
    <row r="8" spans="1:7" ht="30" x14ac:dyDescent="0.25">
      <c r="A8" s="148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0"/>
    </row>
    <row r="9" spans="1:7" ht="15.75" customHeight="1" x14ac:dyDescent="0.25">
      <c r="A9" s="27" t="s">
        <v>388</v>
      </c>
      <c r="B9" s="31">
        <f>SUM(B10:B17)</f>
        <v>14663966.07</v>
      </c>
      <c r="C9" s="31">
        <f t="shared" ref="C9:G9" si="0">SUM(C10:C17)</f>
        <v>0</v>
      </c>
      <c r="D9" s="31">
        <f t="shared" si="0"/>
        <v>14663966.07</v>
      </c>
      <c r="E9" s="31">
        <f t="shared" si="0"/>
        <v>6930934.9700000007</v>
      </c>
      <c r="F9" s="31">
        <f t="shared" si="0"/>
        <v>6831038.7500000009</v>
      </c>
      <c r="G9" s="31">
        <f t="shared" si="0"/>
        <v>7733031.0999999996</v>
      </c>
    </row>
    <row r="10" spans="1:7" x14ac:dyDescent="0.25">
      <c r="A10" s="196" t="s">
        <v>568</v>
      </c>
      <c r="B10" s="194">
        <v>556596</v>
      </c>
      <c r="C10" s="194">
        <v>0</v>
      </c>
      <c r="D10" s="195">
        <f>B10+C10</f>
        <v>556596</v>
      </c>
      <c r="E10" s="194">
        <v>336372.34</v>
      </c>
      <c r="F10" s="194">
        <v>332539.71999999997</v>
      </c>
      <c r="G10" s="195">
        <f>D10-E10</f>
        <v>220223.65999999997</v>
      </c>
    </row>
    <row r="11" spans="1:7" x14ac:dyDescent="0.25">
      <c r="A11" s="196" t="s">
        <v>569</v>
      </c>
      <c r="B11" s="194">
        <v>1742600.4</v>
      </c>
      <c r="C11" s="194">
        <v>0</v>
      </c>
      <c r="D11" s="195">
        <f t="shared" ref="D11:D18" si="1">B11+C11</f>
        <v>1742600.4</v>
      </c>
      <c r="E11" s="194">
        <v>791087.36</v>
      </c>
      <c r="F11" s="194">
        <v>778304.47</v>
      </c>
      <c r="G11" s="195">
        <f t="shared" ref="G11:G18" si="2">D11-E11</f>
        <v>951513.03999999992</v>
      </c>
    </row>
    <row r="12" spans="1:7" x14ac:dyDescent="0.25">
      <c r="A12" s="196" t="s">
        <v>570</v>
      </c>
      <c r="B12" s="194">
        <v>5187735.7699999996</v>
      </c>
      <c r="C12" s="194">
        <v>0</v>
      </c>
      <c r="D12" s="195">
        <f t="shared" si="1"/>
        <v>5187735.7699999996</v>
      </c>
      <c r="E12" s="194">
        <v>2336556.87</v>
      </c>
      <c r="F12" s="194">
        <v>2315956.48</v>
      </c>
      <c r="G12" s="195">
        <f t="shared" si="2"/>
        <v>2851178.8999999994</v>
      </c>
    </row>
    <row r="13" spans="1:7" x14ac:dyDescent="0.25">
      <c r="A13" s="196" t="s">
        <v>571</v>
      </c>
      <c r="B13" s="194">
        <v>1060326.8500000001</v>
      </c>
      <c r="C13" s="194">
        <v>0</v>
      </c>
      <c r="D13" s="195">
        <f t="shared" si="1"/>
        <v>1060326.8500000001</v>
      </c>
      <c r="E13" s="194">
        <v>679804.99</v>
      </c>
      <c r="F13" s="194">
        <v>673084.87</v>
      </c>
      <c r="G13" s="195">
        <f t="shared" si="2"/>
        <v>380521.8600000001</v>
      </c>
    </row>
    <row r="14" spans="1:7" x14ac:dyDescent="0.25">
      <c r="A14" s="196" t="s">
        <v>572</v>
      </c>
      <c r="B14" s="194">
        <v>3371012.15</v>
      </c>
      <c r="C14" s="194">
        <v>0</v>
      </c>
      <c r="D14" s="195">
        <f t="shared" si="1"/>
        <v>3371012.15</v>
      </c>
      <c r="E14" s="194">
        <v>1613826.78</v>
      </c>
      <c r="F14" s="194">
        <v>1584166.95</v>
      </c>
      <c r="G14" s="195">
        <f t="shared" si="2"/>
        <v>1757185.3699999999</v>
      </c>
    </row>
    <row r="15" spans="1:7" x14ac:dyDescent="0.25">
      <c r="A15" s="196" t="s">
        <v>573</v>
      </c>
      <c r="B15" s="194">
        <v>888852.15</v>
      </c>
      <c r="C15" s="194">
        <v>0</v>
      </c>
      <c r="D15" s="195">
        <f t="shared" si="1"/>
        <v>888852.15</v>
      </c>
      <c r="E15" s="194">
        <v>335076.88</v>
      </c>
      <c r="F15" s="194">
        <v>326863.65000000002</v>
      </c>
      <c r="G15" s="195">
        <f t="shared" si="2"/>
        <v>553775.27</v>
      </c>
    </row>
    <row r="16" spans="1:7" x14ac:dyDescent="0.25">
      <c r="A16" s="196" t="s">
        <v>574</v>
      </c>
      <c r="B16" s="194">
        <v>1389521.35</v>
      </c>
      <c r="C16" s="194">
        <v>0</v>
      </c>
      <c r="D16" s="195">
        <f t="shared" si="1"/>
        <v>1389521.35</v>
      </c>
      <c r="E16" s="194">
        <v>640389.62</v>
      </c>
      <c r="F16" s="194">
        <v>627058.38</v>
      </c>
      <c r="G16" s="195">
        <f t="shared" si="2"/>
        <v>749131.7300000001</v>
      </c>
    </row>
    <row r="17" spans="1:7" x14ac:dyDescent="0.25">
      <c r="A17" s="196" t="s">
        <v>575</v>
      </c>
      <c r="B17" s="194">
        <v>467321.4</v>
      </c>
      <c r="C17" s="194">
        <v>0</v>
      </c>
      <c r="D17" s="195">
        <f t="shared" si="1"/>
        <v>467321.4</v>
      </c>
      <c r="E17" s="194">
        <v>197820.13</v>
      </c>
      <c r="F17" s="194">
        <v>193064.23</v>
      </c>
      <c r="G17" s="195">
        <f t="shared" si="2"/>
        <v>269501.27</v>
      </c>
    </row>
    <row r="18" spans="1:7" x14ac:dyDescent="0.25">
      <c r="A18" s="196" t="s">
        <v>576</v>
      </c>
      <c r="B18" s="194">
        <v>571741.19999999995</v>
      </c>
      <c r="C18" s="194">
        <v>0</v>
      </c>
      <c r="D18" s="195">
        <f t="shared" si="1"/>
        <v>571741.19999999995</v>
      </c>
      <c r="E18" s="194">
        <v>167041.28</v>
      </c>
      <c r="F18" s="194">
        <v>163138.99</v>
      </c>
      <c r="G18" s="195">
        <f t="shared" si="2"/>
        <v>404699.91999999993</v>
      </c>
    </row>
    <row r="19" spans="1:7" x14ac:dyDescent="0.25">
      <c r="A19" s="3" t="s">
        <v>397</v>
      </c>
      <c r="B19" s="4">
        <f>SUM(B20:B27)</f>
        <v>0</v>
      </c>
      <c r="C19" s="4">
        <f t="shared" ref="C19:G19" si="3">SUM(C20:C27)</f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14663966.07</v>
      </c>
      <c r="C29" s="4">
        <f t="shared" ref="C29:G29" si="4">SUM(C19,C9)</f>
        <v>0</v>
      </c>
      <c r="D29" s="4">
        <f t="shared" si="4"/>
        <v>14663966.07</v>
      </c>
      <c r="E29" s="4">
        <f t="shared" si="4"/>
        <v>6930934.9700000007</v>
      </c>
      <c r="F29" s="4">
        <f t="shared" si="4"/>
        <v>6831038.7500000009</v>
      </c>
      <c r="G29" s="4">
        <f t="shared" si="4"/>
        <v>7733031.0999999996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10" zoomScale="62" zoomScaleNormal="94" workbookViewId="0">
      <selection activeCell="B28" sqref="B2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20.57031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8" t="s">
        <v>398</v>
      </c>
      <c r="B1" s="159"/>
      <c r="C1" s="159"/>
      <c r="D1" s="159"/>
      <c r="E1" s="159"/>
      <c r="F1" s="159"/>
      <c r="G1" s="159"/>
    </row>
    <row r="2" spans="1:7" x14ac:dyDescent="0.25">
      <c r="A2" s="174" t="s">
        <v>564</v>
      </c>
      <c r="B2" s="175"/>
      <c r="C2" s="175"/>
      <c r="D2" s="175"/>
      <c r="E2" s="175"/>
      <c r="F2" s="175"/>
      <c r="G2" s="176"/>
    </row>
    <row r="3" spans="1:7" x14ac:dyDescent="0.25">
      <c r="A3" s="177" t="s">
        <v>399</v>
      </c>
      <c r="B3" s="178"/>
      <c r="C3" s="178"/>
      <c r="D3" s="178"/>
      <c r="E3" s="178"/>
      <c r="F3" s="178"/>
      <c r="G3" s="179"/>
    </row>
    <row r="4" spans="1:7" x14ac:dyDescent="0.25">
      <c r="A4" s="177" t="s">
        <v>400</v>
      </c>
      <c r="B4" s="178"/>
      <c r="C4" s="178"/>
      <c r="D4" s="178"/>
      <c r="E4" s="178"/>
      <c r="F4" s="178"/>
      <c r="G4" s="179"/>
    </row>
    <row r="5" spans="1:7" x14ac:dyDescent="0.25">
      <c r="A5" s="180" t="s">
        <v>567</v>
      </c>
      <c r="B5" s="181"/>
      <c r="C5" s="181"/>
      <c r="D5" s="181"/>
      <c r="E5" s="181"/>
      <c r="F5" s="181"/>
      <c r="G5" s="182"/>
    </row>
    <row r="6" spans="1:7" ht="41.45" customHeight="1" x14ac:dyDescent="0.25">
      <c r="A6" s="155" t="s">
        <v>2</v>
      </c>
      <c r="B6" s="156"/>
      <c r="C6" s="156"/>
      <c r="D6" s="156"/>
      <c r="E6" s="156"/>
      <c r="F6" s="156"/>
      <c r="G6" s="157"/>
    </row>
    <row r="7" spans="1:7" ht="15.75" customHeight="1" x14ac:dyDescent="0.25">
      <c r="A7" s="147" t="s">
        <v>6</v>
      </c>
      <c r="B7" s="155" t="s">
        <v>304</v>
      </c>
      <c r="C7" s="156"/>
      <c r="D7" s="156"/>
      <c r="E7" s="156"/>
      <c r="F7" s="157"/>
      <c r="G7" s="151" t="s">
        <v>401</v>
      </c>
    </row>
    <row r="8" spans="1:7" ht="73.5" customHeight="1" x14ac:dyDescent="0.25">
      <c r="A8" s="148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0"/>
    </row>
    <row r="9" spans="1:7" ht="16.5" customHeight="1" x14ac:dyDescent="0.25">
      <c r="A9" s="27" t="s">
        <v>403</v>
      </c>
      <c r="B9" s="31">
        <f>SUM(B10,B19,B27,B37)</f>
        <v>15235707.27</v>
      </c>
      <c r="C9" s="31">
        <f t="shared" ref="C9:G9" si="0">SUM(C10,C19,C27,C37)</f>
        <v>0</v>
      </c>
      <c r="D9" s="31">
        <f t="shared" si="0"/>
        <v>15235707.27</v>
      </c>
      <c r="E9" s="31">
        <f t="shared" si="0"/>
        <v>7097976.25</v>
      </c>
      <c r="F9" s="31">
        <f t="shared" si="0"/>
        <v>6994177.7400000002</v>
      </c>
      <c r="G9" s="31">
        <f t="shared" si="0"/>
        <v>8137731.0199999996</v>
      </c>
    </row>
    <row r="10" spans="1:7" ht="15" customHeight="1" x14ac:dyDescent="0.25">
      <c r="A10" s="60" t="s">
        <v>404</v>
      </c>
      <c r="B10" s="49">
        <f>SUM(B11:B18)</f>
        <v>7486932.1699999999</v>
      </c>
      <c r="C10" s="49">
        <f t="shared" ref="C10:G10" si="1">SUM(C11:C18)</f>
        <v>0</v>
      </c>
      <c r="D10" s="49">
        <f t="shared" si="1"/>
        <v>7486932.1699999999</v>
      </c>
      <c r="E10" s="49">
        <f t="shared" si="1"/>
        <v>3464016.5700000003</v>
      </c>
      <c r="F10" s="49">
        <f t="shared" si="1"/>
        <v>3426800.67</v>
      </c>
      <c r="G10" s="49">
        <f t="shared" si="1"/>
        <v>4022915.5999999996</v>
      </c>
    </row>
    <row r="11" spans="1:7" x14ac:dyDescent="0.25">
      <c r="A11" s="80" t="s">
        <v>405</v>
      </c>
      <c r="B11" s="197">
        <v>0</v>
      </c>
      <c r="C11" s="197">
        <v>0</v>
      </c>
      <c r="D11" s="197">
        <f>B11+C11</f>
        <v>0</v>
      </c>
      <c r="E11" s="197">
        <v>0</v>
      </c>
      <c r="F11" s="197">
        <v>0</v>
      </c>
      <c r="G11" s="197">
        <f>D11-E11</f>
        <v>0</v>
      </c>
    </row>
    <row r="12" spans="1:7" x14ac:dyDescent="0.25">
      <c r="A12" s="80" t="s">
        <v>406</v>
      </c>
      <c r="B12" s="197">
        <v>0</v>
      </c>
      <c r="C12" s="197">
        <v>0</v>
      </c>
      <c r="D12" s="197">
        <f t="shared" ref="D12:D18" si="2">B12+C12</f>
        <v>0</v>
      </c>
      <c r="E12" s="197">
        <v>0</v>
      </c>
      <c r="F12" s="197">
        <v>0</v>
      </c>
      <c r="G12" s="197">
        <f t="shared" ref="G12:G18" si="3">D12-E12</f>
        <v>0</v>
      </c>
    </row>
    <row r="13" spans="1:7" x14ac:dyDescent="0.25">
      <c r="A13" s="80" t="s">
        <v>407</v>
      </c>
      <c r="B13" s="198">
        <v>2299196.4</v>
      </c>
      <c r="C13" s="198">
        <v>0</v>
      </c>
      <c r="D13" s="197">
        <f t="shared" si="2"/>
        <v>2299196.4</v>
      </c>
      <c r="E13" s="198">
        <v>1127459.7</v>
      </c>
      <c r="F13" s="198">
        <v>1110844.19</v>
      </c>
      <c r="G13" s="197">
        <f t="shared" si="3"/>
        <v>1171736.7</v>
      </c>
    </row>
    <row r="14" spans="1:7" x14ac:dyDescent="0.25">
      <c r="A14" s="80" t="s">
        <v>408</v>
      </c>
      <c r="B14" s="197">
        <v>0</v>
      </c>
      <c r="C14" s="197">
        <v>0</v>
      </c>
      <c r="D14" s="197">
        <f t="shared" si="2"/>
        <v>0</v>
      </c>
      <c r="E14" s="197">
        <v>0</v>
      </c>
      <c r="F14" s="197">
        <v>0</v>
      </c>
      <c r="G14" s="197">
        <f t="shared" si="3"/>
        <v>0</v>
      </c>
    </row>
    <row r="15" spans="1:7" x14ac:dyDescent="0.25">
      <c r="A15" s="80" t="s">
        <v>409</v>
      </c>
      <c r="B15" s="198">
        <v>5187735.7699999996</v>
      </c>
      <c r="C15" s="198">
        <v>0</v>
      </c>
      <c r="D15" s="197">
        <f t="shared" si="2"/>
        <v>5187735.7699999996</v>
      </c>
      <c r="E15" s="198">
        <v>2336556.87</v>
      </c>
      <c r="F15" s="198">
        <v>2315956.48</v>
      </c>
      <c r="G15" s="197">
        <f t="shared" si="3"/>
        <v>2851178.8999999994</v>
      </c>
    </row>
    <row r="16" spans="1:7" x14ac:dyDescent="0.25">
      <c r="A16" s="80" t="s">
        <v>410</v>
      </c>
      <c r="B16" s="197">
        <v>0</v>
      </c>
      <c r="C16" s="197">
        <v>0</v>
      </c>
      <c r="D16" s="197">
        <f t="shared" si="2"/>
        <v>0</v>
      </c>
      <c r="E16" s="197">
        <v>0</v>
      </c>
      <c r="F16" s="197">
        <v>0</v>
      </c>
      <c r="G16" s="197">
        <f t="shared" si="3"/>
        <v>0</v>
      </c>
    </row>
    <row r="17" spans="1:7" x14ac:dyDescent="0.25">
      <c r="A17" s="80" t="s">
        <v>411</v>
      </c>
      <c r="B17" s="197">
        <v>0</v>
      </c>
      <c r="C17" s="197">
        <v>0</v>
      </c>
      <c r="D17" s="197">
        <f t="shared" si="2"/>
        <v>0</v>
      </c>
      <c r="E17" s="197">
        <v>0</v>
      </c>
      <c r="F17" s="197">
        <v>0</v>
      </c>
      <c r="G17" s="197">
        <f t="shared" si="3"/>
        <v>0</v>
      </c>
    </row>
    <row r="18" spans="1:7" x14ac:dyDescent="0.25">
      <c r="A18" s="80" t="s">
        <v>412</v>
      </c>
      <c r="B18" s="197">
        <v>0</v>
      </c>
      <c r="C18" s="197">
        <v>0</v>
      </c>
      <c r="D18" s="197">
        <f t="shared" si="2"/>
        <v>0</v>
      </c>
      <c r="E18" s="197">
        <v>0</v>
      </c>
      <c r="F18" s="197">
        <v>0</v>
      </c>
      <c r="G18" s="197">
        <f t="shared" si="3"/>
        <v>0</v>
      </c>
    </row>
    <row r="19" spans="1:7" x14ac:dyDescent="0.25">
      <c r="A19" s="60" t="s">
        <v>413</v>
      </c>
      <c r="B19" s="49">
        <f>SUM(B20:B26)</f>
        <v>7748775.0999999996</v>
      </c>
      <c r="C19" s="49">
        <f t="shared" ref="C19:G19" si="4">SUM(C20:C26)</f>
        <v>0</v>
      </c>
      <c r="D19" s="49">
        <f t="shared" si="4"/>
        <v>7748775.0999999996</v>
      </c>
      <c r="E19" s="49">
        <f t="shared" si="4"/>
        <v>3633959.68</v>
      </c>
      <c r="F19" s="49">
        <f t="shared" si="4"/>
        <v>3567377.07</v>
      </c>
      <c r="G19" s="49">
        <f t="shared" si="4"/>
        <v>4114815.4199999995</v>
      </c>
    </row>
    <row r="20" spans="1:7" x14ac:dyDescent="0.25">
      <c r="A20" s="80" t="s">
        <v>414</v>
      </c>
      <c r="B20" s="197">
        <v>0</v>
      </c>
      <c r="C20" s="197">
        <v>0</v>
      </c>
      <c r="D20" s="197">
        <f t="shared" ref="D20:D26" si="5">B20+C20</f>
        <v>0</v>
      </c>
      <c r="E20" s="197">
        <v>0</v>
      </c>
      <c r="F20" s="197">
        <v>0</v>
      </c>
      <c r="G20" s="197">
        <f t="shared" ref="G20:G26" si="6">D20-E20</f>
        <v>0</v>
      </c>
    </row>
    <row r="21" spans="1:7" x14ac:dyDescent="0.25">
      <c r="A21" s="80" t="s">
        <v>415</v>
      </c>
      <c r="B21" s="198">
        <v>467321.4</v>
      </c>
      <c r="C21" s="198">
        <v>0</v>
      </c>
      <c r="D21" s="197">
        <f t="shared" si="5"/>
        <v>467321.4</v>
      </c>
      <c r="E21" s="198">
        <v>197820.13</v>
      </c>
      <c r="F21" s="198">
        <v>193064.23</v>
      </c>
      <c r="G21" s="197">
        <f t="shared" si="6"/>
        <v>269501.27</v>
      </c>
    </row>
    <row r="22" spans="1:7" x14ac:dyDescent="0.25">
      <c r="A22" s="80" t="s">
        <v>416</v>
      </c>
      <c r="B22" s="198">
        <v>1389521.35</v>
      </c>
      <c r="C22" s="198">
        <v>0</v>
      </c>
      <c r="D22" s="197">
        <f t="shared" si="5"/>
        <v>1389521.35</v>
      </c>
      <c r="E22" s="198">
        <v>640389.62</v>
      </c>
      <c r="F22" s="198">
        <v>627058.38</v>
      </c>
      <c r="G22" s="197">
        <f t="shared" si="6"/>
        <v>749131.7300000001</v>
      </c>
    </row>
    <row r="23" spans="1:7" x14ac:dyDescent="0.25">
      <c r="A23" s="80" t="s">
        <v>417</v>
      </c>
      <c r="B23" s="197">
        <v>0</v>
      </c>
      <c r="C23" s="197">
        <v>0</v>
      </c>
      <c r="D23" s="197">
        <f t="shared" si="5"/>
        <v>0</v>
      </c>
      <c r="E23" s="197">
        <v>0</v>
      </c>
      <c r="F23" s="197">
        <v>0</v>
      </c>
      <c r="G23" s="197">
        <f t="shared" si="6"/>
        <v>0</v>
      </c>
    </row>
    <row r="24" spans="1:7" x14ac:dyDescent="0.25">
      <c r="A24" s="80" t="s">
        <v>418</v>
      </c>
      <c r="B24" s="197">
        <v>0</v>
      </c>
      <c r="C24" s="197">
        <v>0</v>
      </c>
      <c r="D24" s="197">
        <f t="shared" si="5"/>
        <v>0</v>
      </c>
      <c r="E24" s="197">
        <v>0</v>
      </c>
      <c r="F24" s="197">
        <v>0</v>
      </c>
      <c r="G24" s="197">
        <f t="shared" si="6"/>
        <v>0</v>
      </c>
    </row>
    <row r="25" spans="1:7" x14ac:dyDescent="0.25">
      <c r="A25" s="80" t="s">
        <v>419</v>
      </c>
      <c r="B25" s="198">
        <v>5891932.3499999996</v>
      </c>
      <c r="C25" s="198">
        <v>0</v>
      </c>
      <c r="D25" s="197">
        <f t="shared" si="5"/>
        <v>5891932.3499999996</v>
      </c>
      <c r="E25" s="198">
        <v>2795749.93</v>
      </c>
      <c r="F25" s="198">
        <v>2747254.46</v>
      </c>
      <c r="G25" s="197">
        <f t="shared" si="6"/>
        <v>3096182.4199999995</v>
      </c>
    </row>
    <row r="26" spans="1:7" x14ac:dyDescent="0.25">
      <c r="A26" s="80" t="s">
        <v>420</v>
      </c>
      <c r="B26" s="197">
        <v>0</v>
      </c>
      <c r="C26" s="197">
        <v>0</v>
      </c>
      <c r="D26" s="197">
        <f t="shared" si="5"/>
        <v>0</v>
      </c>
      <c r="E26" s="197">
        <v>0</v>
      </c>
      <c r="F26" s="197">
        <v>0</v>
      </c>
      <c r="G26" s="197">
        <f t="shared" si="6"/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7">SUM(C28:C36)</f>
        <v>0</v>
      </c>
      <c r="D27" s="49">
        <f t="shared" si="7"/>
        <v>0</v>
      </c>
      <c r="E27" s="49">
        <f t="shared" si="7"/>
        <v>0</v>
      </c>
      <c r="F27" s="49">
        <f t="shared" si="7"/>
        <v>0</v>
      </c>
      <c r="G27" s="49">
        <f t="shared" si="7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8">SUM(C38:C41)</f>
        <v>0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9">SUM(C44,C53,C61,C71)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10">SUM(C45:C52)</f>
        <v>0</v>
      </c>
      <c r="D44" s="49">
        <f t="shared" si="10"/>
        <v>0</v>
      </c>
      <c r="E44" s="49">
        <f t="shared" si="10"/>
        <v>0</v>
      </c>
      <c r="F44" s="49">
        <f t="shared" si="10"/>
        <v>0</v>
      </c>
      <c r="G44" s="49">
        <f t="shared" si="10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11">SUM(C54:C60)</f>
        <v>0</v>
      </c>
      <c r="D53" s="49">
        <f t="shared" si="11"/>
        <v>0</v>
      </c>
      <c r="E53" s="49">
        <f t="shared" si="11"/>
        <v>0</v>
      </c>
      <c r="F53" s="49">
        <f t="shared" si="11"/>
        <v>0</v>
      </c>
      <c r="G53" s="49">
        <f t="shared" si="11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12">SUM(C62:C70)</f>
        <v>0</v>
      </c>
      <c r="D61" s="49">
        <f t="shared" si="12"/>
        <v>0</v>
      </c>
      <c r="E61" s="49">
        <f t="shared" si="12"/>
        <v>0</v>
      </c>
      <c r="F61" s="49">
        <f t="shared" si="12"/>
        <v>0</v>
      </c>
      <c r="G61" s="49">
        <f t="shared" si="12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13">SUM(C72:C75)</f>
        <v>0</v>
      </c>
      <c r="D71" s="49">
        <f t="shared" si="13"/>
        <v>0</v>
      </c>
      <c r="E71" s="49">
        <f t="shared" si="13"/>
        <v>0</v>
      </c>
      <c r="F71" s="49">
        <f t="shared" si="13"/>
        <v>0</v>
      </c>
      <c r="G71" s="49">
        <f t="shared" si="13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15235707.27</v>
      </c>
      <c r="C77" s="4">
        <f t="shared" ref="C77:G77" si="14">C43+C9</f>
        <v>0</v>
      </c>
      <c r="D77" s="4">
        <f t="shared" si="14"/>
        <v>15235707.27</v>
      </c>
      <c r="E77" s="4">
        <f t="shared" si="14"/>
        <v>7097976.25</v>
      </c>
      <c r="F77" s="4">
        <f t="shared" si="14"/>
        <v>6994177.7400000002</v>
      </c>
      <c r="G77" s="4">
        <f t="shared" si="14"/>
        <v>8137731.0199999996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B25" sqref="B2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2" t="s">
        <v>437</v>
      </c>
      <c r="B1" s="145"/>
      <c r="C1" s="145"/>
      <c r="D1" s="145"/>
      <c r="E1" s="145"/>
      <c r="F1" s="145"/>
      <c r="G1" s="146"/>
    </row>
    <row r="2" spans="1:7" x14ac:dyDescent="0.25">
      <c r="A2" s="114" t="str">
        <f>'Formato 1'!A2</f>
        <v xml:space="preserve"> Sistema para el Desarrollo Integral de la Familia del Municipio de San José Iturbide,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01 de Enero al 30 de Junio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47" t="s">
        <v>439</v>
      </c>
      <c r="B7" s="150" t="s">
        <v>304</v>
      </c>
      <c r="C7" s="150"/>
      <c r="D7" s="150"/>
      <c r="E7" s="150"/>
      <c r="F7" s="150"/>
      <c r="G7" s="150" t="s">
        <v>305</v>
      </c>
    </row>
    <row r="8" spans="1:7" ht="30" x14ac:dyDescent="0.25">
      <c r="A8" s="148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0"/>
    </row>
    <row r="9" spans="1:7" ht="15.75" customHeight="1" x14ac:dyDescent="0.25">
      <c r="A9" s="27" t="s">
        <v>440</v>
      </c>
      <c r="B9" s="123">
        <f>SUM(B10,B11,B12,B15,B16,B19)</f>
        <v>11095614.77</v>
      </c>
      <c r="C9" s="123">
        <f t="shared" ref="C9:G9" si="0">SUM(C10,C11,C12,C15,C16,C19)</f>
        <v>0</v>
      </c>
      <c r="D9" s="123">
        <f t="shared" si="0"/>
        <v>11095614.77</v>
      </c>
      <c r="E9" s="123">
        <f t="shared" si="0"/>
        <v>4650150.62</v>
      </c>
      <c r="F9" s="123">
        <f t="shared" si="0"/>
        <v>4549363.9800000004</v>
      </c>
      <c r="G9" s="123">
        <f t="shared" si="0"/>
        <v>6445464.1499999994</v>
      </c>
    </row>
    <row r="10" spans="1:7" x14ac:dyDescent="0.25">
      <c r="A10" s="60" t="s">
        <v>441</v>
      </c>
      <c r="B10" s="199">
        <v>11095614.77</v>
      </c>
      <c r="C10" s="199">
        <v>0</v>
      </c>
      <c r="D10" s="200">
        <f>B10+C10</f>
        <v>11095614.77</v>
      </c>
      <c r="E10" s="199">
        <v>4650150.62</v>
      </c>
      <c r="F10" s="199">
        <v>4549363.9800000004</v>
      </c>
      <c r="G10" s="200">
        <f>D10-E10</f>
        <v>6445464.1499999994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11095614.77</v>
      </c>
      <c r="C33" s="37">
        <f t="shared" ref="C33:G33" si="8">C21+C9</f>
        <v>0</v>
      </c>
      <c r="D33" s="37">
        <f t="shared" si="8"/>
        <v>11095614.77</v>
      </c>
      <c r="E33" s="37">
        <f t="shared" si="8"/>
        <v>4650150.62</v>
      </c>
      <c r="F33" s="37">
        <f t="shared" si="8"/>
        <v>4549363.9800000004</v>
      </c>
      <c r="G33" s="37">
        <f t="shared" si="8"/>
        <v>6445464.1499999994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HP</cp:lastModifiedBy>
  <cp:revision/>
  <dcterms:created xsi:type="dcterms:W3CDTF">2023-03-16T22:14:51Z</dcterms:created>
  <dcterms:modified xsi:type="dcterms:W3CDTF">2023-08-08T01:20:20Z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